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19200" windowHeight="7335" activeTab="3"/>
  </bookViews>
  <sheets>
    <sheet name="Összesítő" sheetId="8" r:id="rId1"/>
    <sheet name="Adattábla" sheetId="5" r:id="rId2"/>
    <sheet name="Személyi" sheetId="6" r:id="rId3"/>
    <sheet name="Anyag" sheetId="7" r:id="rId4"/>
    <sheet name="Eszköz" sheetId="9" r:id="rId5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9" l="1"/>
  <c r="I31" i="9"/>
  <c r="F4" i="5"/>
  <c r="I4" i="5"/>
  <c r="I17" i="5" s="1"/>
  <c r="F5" i="5"/>
  <c r="I5" i="5"/>
  <c r="F6" i="5"/>
  <c r="I6" i="5"/>
  <c r="F7" i="5"/>
  <c r="I7" i="5"/>
  <c r="F8" i="5"/>
  <c r="I8" i="5"/>
  <c r="F9" i="5"/>
  <c r="I9" i="5"/>
  <c r="F10" i="5"/>
  <c r="I10" i="5"/>
  <c r="F11" i="5"/>
  <c r="I11" i="5"/>
  <c r="F12" i="5"/>
  <c r="I12" i="5"/>
  <c r="F13" i="5"/>
  <c r="I13" i="5"/>
  <c r="F14" i="5"/>
  <c r="I14" i="5"/>
  <c r="F19" i="5"/>
  <c r="I19" i="5"/>
  <c r="F33" i="5"/>
  <c r="I33" i="5"/>
  <c r="I45" i="5"/>
  <c r="F47" i="5"/>
  <c r="I47" i="5"/>
  <c r="I59" i="5"/>
  <c r="F61" i="5"/>
  <c r="I61" i="5"/>
  <c r="I75" i="5"/>
  <c r="F77" i="5"/>
  <c r="I77" i="5"/>
  <c r="I89" i="5"/>
  <c r="F91" i="5"/>
  <c r="I91" i="5"/>
  <c r="I102" i="5"/>
  <c r="F104" i="5"/>
  <c r="I104" i="5"/>
  <c r="I135" i="5"/>
  <c r="F137" i="5"/>
  <c r="I137" i="5"/>
  <c r="I145" i="5"/>
  <c r="D13" i="6"/>
  <c r="C24" i="6" s="1"/>
  <c r="D17" i="6"/>
  <c r="C23" i="6" s="1"/>
  <c r="C25" i="6"/>
  <c r="F3" i="7"/>
  <c r="G3" i="7"/>
  <c r="F4" i="7"/>
  <c r="G4" i="7"/>
  <c r="F5" i="7"/>
  <c r="G5" i="7"/>
  <c r="F6" i="7"/>
  <c r="G6" i="7"/>
  <c r="F7" i="7"/>
  <c r="G7" i="7"/>
  <c r="F8" i="7"/>
  <c r="G8" i="7"/>
  <c r="F9" i="7"/>
  <c r="G9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I3" i="9"/>
  <c r="I34" i="9" s="1"/>
  <c r="I35" i="9" s="1"/>
  <c r="B6" i="8" s="1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2" i="9"/>
  <c r="I33" i="9"/>
  <c r="J34" i="9"/>
  <c r="B7" i="8"/>
  <c r="F32" i="9"/>
  <c r="F33" i="9"/>
  <c r="F12" i="9"/>
  <c r="F13" i="9"/>
  <c r="F19" i="9"/>
  <c r="F20" i="9"/>
  <c r="F20" i="5"/>
  <c r="I20" i="5"/>
  <c r="F21" i="5"/>
  <c r="I21" i="5"/>
  <c r="F22" i="5"/>
  <c r="I22" i="5"/>
  <c r="F23" i="5"/>
  <c r="I23" i="5"/>
  <c r="F24" i="5"/>
  <c r="I24" i="5"/>
  <c r="F25" i="5"/>
  <c r="I25" i="5"/>
  <c r="F26" i="5"/>
  <c r="I26" i="5"/>
  <c r="F27" i="5"/>
  <c r="I27" i="5"/>
  <c r="F28" i="5"/>
  <c r="I28" i="5"/>
  <c r="F34" i="5"/>
  <c r="I34" i="5"/>
  <c r="F35" i="5"/>
  <c r="I35" i="5"/>
  <c r="F36" i="5"/>
  <c r="I36" i="5"/>
  <c r="F37" i="5"/>
  <c r="I37" i="5"/>
  <c r="F38" i="5"/>
  <c r="I38" i="5"/>
  <c r="I39" i="5"/>
  <c r="F40" i="5"/>
  <c r="I40" i="5"/>
  <c r="F41" i="5"/>
  <c r="I41" i="5"/>
  <c r="F42" i="5"/>
  <c r="I42" i="5"/>
  <c r="F48" i="5"/>
  <c r="I48" i="5"/>
  <c r="F49" i="5"/>
  <c r="I49" i="5"/>
  <c r="F50" i="5"/>
  <c r="I50" i="5"/>
  <c r="F51" i="5"/>
  <c r="I51" i="5"/>
  <c r="F52" i="5"/>
  <c r="I52" i="5"/>
  <c r="I53" i="5"/>
  <c r="F54" i="5"/>
  <c r="I54" i="5"/>
  <c r="F55" i="5"/>
  <c r="I55" i="5"/>
  <c r="F56" i="5"/>
  <c r="I56" i="5"/>
  <c r="F62" i="5"/>
  <c r="I62" i="5"/>
  <c r="F63" i="5"/>
  <c r="I63" i="5"/>
  <c r="F64" i="5"/>
  <c r="I64" i="5"/>
  <c r="F65" i="5"/>
  <c r="I65" i="5"/>
  <c r="F66" i="5"/>
  <c r="I66" i="5"/>
  <c r="F67" i="5"/>
  <c r="I67" i="5"/>
  <c r="F68" i="5"/>
  <c r="I68" i="5"/>
  <c r="I69" i="5"/>
  <c r="F70" i="5"/>
  <c r="I70" i="5"/>
  <c r="F71" i="5"/>
  <c r="I71" i="5"/>
  <c r="F72" i="5"/>
  <c r="I72" i="5"/>
  <c r="F78" i="5"/>
  <c r="I78" i="5"/>
  <c r="F79" i="5"/>
  <c r="I79" i="5"/>
  <c r="F80" i="5"/>
  <c r="I80" i="5"/>
  <c r="F81" i="5"/>
  <c r="I81" i="5"/>
  <c r="F82" i="5"/>
  <c r="I82" i="5"/>
  <c r="F83" i="5"/>
  <c r="I83" i="5"/>
  <c r="F84" i="5"/>
  <c r="I84" i="5"/>
  <c r="F85" i="5"/>
  <c r="I85" i="5"/>
  <c r="F86" i="5"/>
  <c r="I86" i="5"/>
  <c r="F92" i="5"/>
  <c r="I92" i="5"/>
  <c r="F93" i="5"/>
  <c r="I93" i="5"/>
  <c r="F94" i="5"/>
  <c r="I94" i="5"/>
  <c r="F95" i="5"/>
  <c r="I95" i="5"/>
  <c r="F96" i="5"/>
  <c r="I96" i="5"/>
  <c r="F97" i="5"/>
  <c r="I97" i="5"/>
  <c r="F98" i="5"/>
  <c r="I98" i="5"/>
  <c r="F99" i="5"/>
  <c r="I99" i="5"/>
  <c r="F105" i="5"/>
  <c r="I105" i="5"/>
  <c r="F106" i="5"/>
  <c r="I106" i="5"/>
  <c r="F107" i="5"/>
  <c r="I107" i="5"/>
  <c r="F108" i="5"/>
  <c r="I108" i="5"/>
  <c r="F109" i="5"/>
  <c r="I109" i="5"/>
  <c r="I110" i="5"/>
  <c r="F111" i="5"/>
  <c r="I111" i="5"/>
  <c r="F112" i="5"/>
  <c r="I112" i="5"/>
  <c r="F113" i="5"/>
  <c r="I113" i="5"/>
  <c r="F114" i="5"/>
  <c r="I114" i="5"/>
  <c r="F115" i="5"/>
  <c r="I115" i="5"/>
  <c r="F116" i="5"/>
  <c r="I116" i="5"/>
  <c r="F117" i="5"/>
  <c r="I117" i="5"/>
  <c r="F118" i="5"/>
  <c r="I118" i="5"/>
  <c r="F119" i="5"/>
  <c r="I119" i="5"/>
  <c r="F120" i="5"/>
  <c r="I120" i="5"/>
  <c r="F121" i="5"/>
  <c r="I121" i="5"/>
  <c r="F122" i="5"/>
  <c r="I122" i="5"/>
  <c r="F123" i="5"/>
  <c r="I123" i="5"/>
  <c r="F124" i="5"/>
  <c r="I124" i="5"/>
  <c r="F125" i="5"/>
  <c r="I125" i="5"/>
  <c r="F126" i="5"/>
  <c r="I126" i="5"/>
  <c r="F127" i="5"/>
  <c r="I127" i="5"/>
  <c r="F128" i="5"/>
  <c r="I128" i="5"/>
  <c r="F129" i="5"/>
  <c r="I129" i="5"/>
  <c r="F130" i="5"/>
  <c r="I130" i="5"/>
  <c r="F131" i="5"/>
  <c r="I131" i="5"/>
  <c r="F132" i="5"/>
  <c r="I132" i="5"/>
  <c r="F138" i="5"/>
  <c r="I138" i="5"/>
  <c r="F139" i="5"/>
  <c r="I139" i="5"/>
  <c r="F140" i="5"/>
  <c r="I140" i="5"/>
  <c r="F141" i="5"/>
  <c r="I141" i="5"/>
  <c r="F142" i="5"/>
  <c r="I142" i="5"/>
  <c r="F143" i="5"/>
  <c r="I143" i="5"/>
  <c r="I144" i="5"/>
  <c r="K15" i="5"/>
  <c r="K16" i="5"/>
  <c r="K29" i="5"/>
  <c r="K30" i="5"/>
  <c r="K43" i="5"/>
  <c r="K44" i="5"/>
  <c r="K57" i="5"/>
  <c r="K58" i="5"/>
  <c r="K73" i="5"/>
  <c r="K74" i="5"/>
  <c r="K87" i="5"/>
  <c r="K88" i="5"/>
  <c r="K100" i="5"/>
  <c r="K101" i="5"/>
  <c r="K133" i="5"/>
  <c r="K134" i="5"/>
  <c r="F26" i="9"/>
  <c r="F25" i="9"/>
  <c r="F24" i="9"/>
  <c r="F18" i="9"/>
  <c r="F17" i="9"/>
  <c r="F16" i="9"/>
  <c r="F15" i="9"/>
  <c r="F14" i="9"/>
  <c r="F11" i="9"/>
  <c r="F9" i="9"/>
  <c r="F8" i="9"/>
  <c r="F6" i="9"/>
  <c r="F3" i="9"/>
  <c r="F29" i="9"/>
  <c r="F30" i="9"/>
  <c r="B27" i="6"/>
  <c r="F27" i="9"/>
  <c r="F28" i="9"/>
  <c r="D25" i="6"/>
  <c r="D24" i="6"/>
  <c r="D23" i="6"/>
  <c r="D22" i="6"/>
  <c r="F21" i="9"/>
  <c r="F22" i="9"/>
  <c r="F23" i="9"/>
  <c r="F10" i="9"/>
  <c r="F7" i="9"/>
  <c r="F5" i="9"/>
  <c r="F4" i="9"/>
  <c r="B5" i="6"/>
  <c r="B2" i="6"/>
  <c r="B6" i="6"/>
  <c r="E154" i="5"/>
  <c r="E145" i="5"/>
  <c r="E135" i="5"/>
  <c r="E75" i="5"/>
  <c r="E59" i="5"/>
  <c r="E45" i="5"/>
  <c r="E31" i="5"/>
  <c r="E17" i="5"/>
  <c r="E102" i="5"/>
  <c r="E89" i="5"/>
  <c r="E150" i="5"/>
  <c r="E152" i="5"/>
  <c r="F75" i="5"/>
  <c r="L152" i="5"/>
  <c r="F31" i="5"/>
  <c r="B16" i="8"/>
  <c r="F145" i="5"/>
  <c r="F45" i="5"/>
  <c r="F89" i="5"/>
  <c r="F102" i="5"/>
  <c r="F135" i="5"/>
  <c r="F59" i="5"/>
  <c r="F17" i="5"/>
  <c r="I150" i="5"/>
  <c r="I152" i="5"/>
  <c r="I31" i="5" l="1"/>
  <c r="L150" i="5" s="1"/>
  <c r="B17" i="8" s="1"/>
  <c r="G33" i="7"/>
  <c r="B5" i="8" s="1"/>
  <c r="F34" i="9"/>
  <c r="C22" i="6"/>
  <c r="C28" i="6"/>
  <c r="B4" i="8" s="1"/>
  <c r="L151" i="5" l="1"/>
  <c r="B15" i="8" s="1"/>
  <c r="B3" i="8"/>
  <c r="B12" i="8" s="1"/>
  <c r="B18" i="8" s="1"/>
  <c r="H4" i="5" s="1"/>
  <c r="H5" i="5" s="1"/>
  <c r="J4" i="5" l="1"/>
  <c r="K4" i="5" s="1"/>
  <c r="K17" i="5" s="1"/>
  <c r="H6" i="5"/>
  <c r="J5" i="5"/>
  <c r="L4" i="5" l="1"/>
  <c r="M4" i="5" s="1"/>
  <c r="K5" i="5"/>
  <c r="L5" i="5"/>
  <c r="M5" i="5" s="1"/>
  <c r="J6" i="5"/>
  <c r="H7" i="5"/>
  <c r="J7" i="5" l="1"/>
  <c r="H8" i="5"/>
  <c r="K6" i="5"/>
  <c r="L6" i="5"/>
  <c r="M6" i="5" s="1"/>
  <c r="J8" i="5" l="1"/>
  <c r="H9" i="5"/>
  <c r="L7" i="5"/>
  <c r="M7" i="5" s="1"/>
  <c r="K7" i="5"/>
  <c r="H10" i="5" l="1"/>
  <c r="J9" i="5"/>
  <c r="L8" i="5"/>
  <c r="M8" i="5" s="1"/>
  <c r="K8" i="5"/>
  <c r="J10" i="5" l="1"/>
  <c r="H11" i="5"/>
  <c r="K9" i="5"/>
  <c r="L9" i="5"/>
  <c r="M9" i="5" s="1"/>
  <c r="H12" i="5" l="1"/>
  <c r="J11" i="5"/>
  <c r="L10" i="5"/>
  <c r="M10" i="5" s="1"/>
  <c r="K10" i="5"/>
  <c r="L11" i="5" l="1"/>
  <c r="M11" i="5" s="1"/>
  <c r="K11" i="5"/>
  <c r="J12" i="5"/>
  <c r="H13" i="5"/>
  <c r="L12" i="5" l="1"/>
  <c r="M12" i="5" s="1"/>
  <c r="K12" i="5"/>
  <c r="H14" i="5"/>
  <c r="J13" i="5"/>
  <c r="K13" i="5" l="1"/>
  <c r="L13" i="5"/>
  <c r="M13" i="5" s="1"/>
  <c r="J14" i="5"/>
  <c r="H19" i="5"/>
  <c r="J19" i="5" l="1"/>
  <c r="H20" i="5"/>
  <c r="L14" i="5"/>
  <c r="M14" i="5" s="1"/>
  <c r="K14" i="5"/>
  <c r="J20" i="5" l="1"/>
  <c r="H21" i="5"/>
  <c r="K19" i="5"/>
  <c r="K31" i="5" s="1"/>
  <c r="L19" i="5"/>
  <c r="M19" i="5" s="1"/>
  <c r="H22" i="5" l="1"/>
  <c r="J21" i="5"/>
  <c r="K20" i="5"/>
  <c r="L20" i="5"/>
  <c r="M20" i="5" s="1"/>
  <c r="L21" i="5" l="1"/>
  <c r="M21" i="5" s="1"/>
  <c r="K21" i="5"/>
  <c r="H23" i="5"/>
  <c r="J22" i="5"/>
  <c r="J23" i="5" l="1"/>
  <c r="H24" i="5"/>
  <c r="L22" i="5"/>
  <c r="M22" i="5" s="1"/>
  <c r="K22" i="5"/>
  <c r="H25" i="5" l="1"/>
  <c r="J24" i="5"/>
  <c r="L23" i="5"/>
  <c r="M23" i="5" s="1"/>
  <c r="K23" i="5"/>
  <c r="K24" i="5" l="1"/>
  <c r="L24" i="5"/>
  <c r="M24" i="5" s="1"/>
  <c r="J25" i="5"/>
  <c r="H26" i="5"/>
  <c r="K25" i="5" l="1"/>
  <c r="L25" i="5"/>
  <c r="M25" i="5" s="1"/>
  <c r="H27" i="5"/>
  <c r="J26" i="5"/>
  <c r="K26" i="5" l="1"/>
  <c r="L26" i="5"/>
  <c r="M26" i="5" s="1"/>
  <c r="J27" i="5"/>
  <c r="H28" i="5"/>
  <c r="J28" i="5" l="1"/>
  <c r="H33" i="5"/>
  <c r="K27" i="5"/>
  <c r="L27" i="5"/>
  <c r="M27" i="5" s="1"/>
  <c r="L28" i="5" l="1"/>
  <c r="M28" i="5" s="1"/>
  <c r="K28" i="5"/>
  <c r="J33" i="5"/>
  <c r="H34" i="5"/>
  <c r="H35" i="5" l="1"/>
  <c r="J34" i="5"/>
  <c r="K33" i="5"/>
  <c r="K45" i="5" s="1"/>
  <c r="L33" i="5"/>
  <c r="M33" i="5" s="1"/>
  <c r="J35" i="5" l="1"/>
  <c r="H36" i="5"/>
  <c r="K34" i="5"/>
  <c r="L34" i="5"/>
  <c r="M34" i="5" s="1"/>
  <c r="H37" i="5" l="1"/>
  <c r="J36" i="5"/>
  <c r="L35" i="5"/>
  <c r="M35" i="5" s="1"/>
  <c r="K35" i="5"/>
  <c r="K36" i="5" l="1"/>
  <c r="L36" i="5"/>
  <c r="M36" i="5" s="1"/>
  <c r="H38" i="5"/>
  <c r="J37" i="5"/>
  <c r="J38" i="5" l="1"/>
  <c r="H39" i="5"/>
  <c r="L37" i="5"/>
  <c r="M37" i="5" s="1"/>
  <c r="K37" i="5"/>
  <c r="H40" i="5" l="1"/>
  <c r="J39" i="5"/>
  <c r="L38" i="5"/>
  <c r="M38" i="5" s="1"/>
  <c r="K38" i="5"/>
  <c r="K39" i="5" l="1"/>
  <c r="L39" i="5"/>
  <c r="M39" i="5" s="1"/>
  <c r="H41" i="5"/>
  <c r="J40" i="5"/>
  <c r="J41" i="5" l="1"/>
  <c r="H42" i="5"/>
  <c r="K40" i="5"/>
  <c r="L40" i="5"/>
  <c r="M40" i="5" s="1"/>
  <c r="J42" i="5" l="1"/>
  <c r="H47" i="5"/>
  <c r="K41" i="5"/>
  <c r="L41" i="5"/>
  <c r="M41" i="5" s="1"/>
  <c r="H48" i="5" l="1"/>
  <c r="J47" i="5"/>
  <c r="L42" i="5"/>
  <c r="M42" i="5" s="1"/>
  <c r="K42" i="5"/>
  <c r="K47" i="5" l="1"/>
  <c r="K59" i="5" s="1"/>
  <c r="L47" i="5"/>
  <c r="M47" i="5" s="1"/>
  <c r="H49" i="5"/>
  <c r="J48" i="5"/>
  <c r="J49" i="5" l="1"/>
  <c r="H50" i="5"/>
  <c r="L48" i="5"/>
  <c r="M48" i="5" s="1"/>
  <c r="K48" i="5"/>
  <c r="J50" i="5" l="1"/>
  <c r="H51" i="5"/>
  <c r="K49" i="5"/>
  <c r="L49" i="5"/>
  <c r="M49" i="5" s="1"/>
  <c r="J51" i="5" l="1"/>
  <c r="H52" i="5"/>
  <c r="K50" i="5"/>
  <c r="L50" i="5"/>
  <c r="M50" i="5" s="1"/>
  <c r="H53" i="5" l="1"/>
  <c r="J52" i="5"/>
  <c r="K51" i="5"/>
  <c r="L51" i="5"/>
  <c r="M51" i="5" s="1"/>
  <c r="L52" i="5" l="1"/>
  <c r="M52" i="5" s="1"/>
  <c r="K52" i="5"/>
  <c r="J53" i="5"/>
  <c r="H54" i="5"/>
  <c r="L53" i="5" l="1"/>
  <c r="M53" i="5" s="1"/>
  <c r="K53" i="5"/>
  <c r="H55" i="5"/>
  <c r="J54" i="5"/>
  <c r="J55" i="5" l="1"/>
  <c r="H56" i="5"/>
  <c r="K54" i="5"/>
  <c r="L54" i="5"/>
  <c r="M54" i="5" s="1"/>
  <c r="H61" i="5" l="1"/>
  <c r="J56" i="5"/>
  <c r="K55" i="5"/>
  <c r="L55" i="5"/>
  <c r="M55" i="5" s="1"/>
  <c r="L56" i="5" l="1"/>
  <c r="M56" i="5" s="1"/>
  <c r="K56" i="5"/>
  <c r="H62" i="5"/>
  <c r="J61" i="5"/>
  <c r="J62" i="5" l="1"/>
  <c r="H63" i="5"/>
  <c r="K61" i="5"/>
  <c r="K75" i="5" s="1"/>
  <c r="L61" i="5"/>
  <c r="M61" i="5" s="1"/>
  <c r="H64" i="5" l="1"/>
  <c r="J63" i="5"/>
  <c r="L62" i="5"/>
  <c r="M62" i="5" s="1"/>
  <c r="K62" i="5"/>
  <c r="L63" i="5" l="1"/>
  <c r="M63" i="5" s="1"/>
  <c r="K63" i="5"/>
  <c r="J64" i="5"/>
  <c r="H65" i="5"/>
  <c r="L64" i="5" l="1"/>
  <c r="M64" i="5" s="1"/>
  <c r="K64" i="5"/>
  <c r="H66" i="5"/>
  <c r="J65" i="5"/>
  <c r="J66" i="5" l="1"/>
  <c r="H67" i="5"/>
  <c r="K65" i="5"/>
  <c r="L65" i="5"/>
  <c r="M65" i="5" s="1"/>
  <c r="H68" i="5" l="1"/>
  <c r="J67" i="5"/>
  <c r="K66" i="5"/>
  <c r="L66" i="5"/>
  <c r="M66" i="5" s="1"/>
  <c r="L67" i="5" l="1"/>
  <c r="M67" i="5" s="1"/>
  <c r="K67" i="5"/>
  <c r="J68" i="5"/>
  <c r="H69" i="5"/>
  <c r="L68" i="5" l="1"/>
  <c r="M68" i="5" s="1"/>
  <c r="K68" i="5"/>
  <c r="H70" i="5"/>
  <c r="J69" i="5"/>
  <c r="J70" i="5" l="1"/>
  <c r="H71" i="5"/>
  <c r="K69" i="5"/>
  <c r="L69" i="5"/>
  <c r="M69" i="5" s="1"/>
  <c r="H72" i="5" l="1"/>
  <c r="J71" i="5"/>
  <c r="L70" i="5"/>
  <c r="M70" i="5" s="1"/>
  <c r="K70" i="5"/>
  <c r="L71" i="5" l="1"/>
  <c r="M71" i="5" s="1"/>
  <c r="K71" i="5"/>
  <c r="J72" i="5"/>
  <c r="H77" i="5"/>
  <c r="L72" i="5" l="1"/>
  <c r="M72" i="5" s="1"/>
  <c r="K72" i="5"/>
  <c r="H78" i="5"/>
  <c r="J77" i="5"/>
  <c r="H79" i="5" l="1"/>
  <c r="J78" i="5"/>
  <c r="K77" i="5"/>
  <c r="K89" i="5" s="1"/>
  <c r="L77" i="5"/>
  <c r="M77" i="5" s="1"/>
  <c r="L78" i="5" l="1"/>
  <c r="M78" i="5" s="1"/>
  <c r="K78" i="5"/>
  <c r="J79" i="5"/>
  <c r="H80" i="5"/>
  <c r="K79" i="5" l="1"/>
  <c r="L79" i="5"/>
  <c r="M79" i="5" s="1"/>
  <c r="J80" i="5"/>
  <c r="H81" i="5"/>
  <c r="K80" i="5" l="1"/>
  <c r="L80" i="5"/>
  <c r="M80" i="5" s="1"/>
  <c r="J81" i="5"/>
  <c r="H82" i="5"/>
  <c r="K81" i="5" l="1"/>
  <c r="L81" i="5"/>
  <c r="M81" i="5" s="1"/>
  <c r="H83" i="5"/>
  <c r="J82" i="5"/>
  <c r="J83" i="5" l="1"/>
  <c r="H84" i="5"/>
  <c r="K82" i="5"/>
  <c r="L82" i="5"/>
  <c r="M82" i="5" s="1"/>
  <c r="H85" i="5" l="1"/>
  <c r="J84" i="5"/>
  <c r="L83" i="5"/>
  <c r="M83" i="5" s="1"/>
  <c r="K83" i="5"/>
  <c r="K84" i="5" l="1"/>
  <c r="L84" i="5"/>
  <c r="M84" i="5" s="1"/>
  <c r="J85" i="5"/>
  <c r="H86" i="5"/>
  <c r="H91" i="5" l="1"/>
  <c r="J86" i="5"/>
  <c r="L85" i="5"/>
  <c r="M85" i="5" s="1"/>
  <c r="K85" i="5"/>
  <c r="K86" i="5" l="1"/>
  <c r="L86" i="5"/>
  <c r="M86" i="5" s="1"/>
  <c r="H92" i="5"/>
  <c r="J91" i="5"/>
  <c r="J92" i="5" l="1"/>
  <c r="H93" i="5"/>
  <c r="K91" i="5"/>
  <c r="K102" i="5" s="1"/>
  <c r="L91" i="5"/>
  <c r="M91" i="5" s="1"/>
  <c r="H94" i="5" l="1"/>
  <c r="J93" i="5"/>
  <c r="K92" i="5"/>
  <c r="L92" i="5"/>
  <c r="M92" i="5" s="1"/>
  <c r="K93" i="5" l="1"/>
  <c r="L93" i="5"/>
  <c r="M93" i="5" s="1"/>
  <c r="J94" i="5"/>
  <c r="H95" i="5"/>
  <c r="L94" i="5" l="1"/>
  <c r="M94" i="5" s="1"/>
  <c r="K94" i="5"/>
  <c r="H96" i="5"/>
  <c r="J95" i="5"/>
  <c r="J96" i="5" l="1"/>
  <c r="H97" i="5"/>
  <c r="K95" i="5"/>
  <c r="L95" i="5"/>
  <c r="M95" i="5" s="1"/>
  <c r="H98" i="5" l="1"/>
  <c r="J97" i="5"/>
  <c r="K96" i="5"/>
  <c r="L96" i="5"/>
  <c r="M96" i="5" s="1"/>
  <c r="K97" i="5" l="1"/>
  <c r="L97" i="5"/>
  <c r="M97" i="5" s="1"/>
  <c r="J98" i="5"/>
  <c r="H99" i="5"/>
  <c r="L98" i="5" l="1"/>
  <c r="M98" i="5" s="1"/>
  <c r="K98" i="5"/>
  <c r="H104" i="5"/>
  <c r="J99" i="5"/>
  <c r="H105" i="5" l="1"/>
  <c r="J104" i="5"/>
  <c r="K99" i="5"/>
  <c r="L99" i="5"/>
  <c r="M99" i="5" s="1"/>
  <c r="L104" i="5" l="1"/>
  <c r="M104" i="5" s="1"/>
  <c r="K104" i="5"/>
  <c r="K135" i="5" s="1"/>
  <c r="J105" i="5"/>
  <c r="H106" i="5"/>
  <c r="L105" i="5" l="1"/>
  <c r="M105" i="5" s="1"/>
  <c r="K105" i="5"/>
  <c r="H107" i="5"/>
  <c r="J106" i="5"/>
  <c r="J107" i="5" l="1"/>
  <c r="H108" i="5"/>
  <c r="K106" i="5"/>
  <c r="L106" i="5"/>
  <c r="M106" i="5" s="1"/>
  <c r="H109" i="5" l="1"/>
  <c r="J108" i="5"/>
  <c r="K107" i="5"/>
  <c r="L107" i="5"/>
  <c r="M107" i="5" s="1"/>
  <c r="K108" i="5" l="1"/>
  <c r="L108" i="5"/>
  <c r="M108" i="5" s="1"/>
  <c r="J109" i="5"/>
  <c r="H110" i="5"/>
  <c r="L109" i="5" l="1"/>
  <c r="M109" i="5" s="1"/>
  <c r="K109" i="5"/>
  <c r="H111" i="5"/>
  <c r="J110" i="5"/>
  <c r="J111" i="5" l="1"/>
  <c r="H112" i="5"/>
  <c r="K110" i="5"/>
  <c r="L110" i="5"/>
  <c r="M110" i="5" s="1"/>
  <c r="H113" i="5" l="1"/>
  <c r="J112" i="5"/>
  <c r="L111" i="5"/>
  <c r="M111" i="5" s="1"/>
  <c r="K111" i="5"/>
  <c r="L112" i="5" l="1"/>
  <c r="M112" i="5" s="1"/>
  <c r="K112" i="5"/>
  <c r="J113" i="5"/>
  <c r="H114" i="5"/>
  <c r="L113" i="5" l="1"/>
  <c r="M113" i="5" s="1"/>
  <c r="K113" i="5"/>
  <c r="H115" i="5"/>
  <c r="J114" i="5"/>
  <c r="J115" i="5" l="1"/>
  <c r="H116" i="5"/>
  <c r="K114" i="5"/>
  <c r="L114" i="5"/>
  <c r="M114" i="5" s="1"/>
  <c r="H117" i="5" l="1"/>
  <c r="J116" i="5"/>
  <c r="K115" i="5"/>
  <c r="L115" i="5"/>
  <c r="M115" i="5" s="1"/>
  <c r="L116" i="5" l="1"/>
  <c r="M116" i="5" s="1"/>
  <c r="K116" i="5"/>
  <c r="J117" i="5"/>
  <c r="H118" i="5"/>
  <c r="L117" i="5" l="1"/>
  <c r="M117" i="5" s="1"/>
  <c r="K117" i="5"/>
  <c r="H119" i="5"/>
  <c r="J118" i="5"/>
  <c r="J119" i="5" l="1"/>
  <c r="H120" i="5"/>
  <c r="K118" i="5"/>
  <c r="L118" i="5"/>
  <c r="M118" i="5" s="1"/>
  <c r="H121" i="5" l="1"/>
  <c r="J120" i="5"/>
  <c r="K119" i="5"/>
  <c r="L119" i="5"/>
  <c r="M119" i="5" s="1"/>
  <c r="L120" i="5" l="1"/>
  <c r="M120" i="5" s="1"/>
  <c r="K120" i="5"/>
  <c r="J121" i="5"/>
  <c r="H122" i="5"/>
  <c r="L121" i="5" l="1"/>
  <c r="M121" i="5" s="1"/>
  <c r="K121" i="5"/>
  <c r="H123" i="5"/>
  <c r="J122" i="5"/>
  <c r="J123" i="5" l="1"/>
  <c r="H124" i="5"/>
  <c r="K122" i="5"/>
  <c r="L122" i="5"/>
  <c r="M122" i="5" s="1"/>
  <c r="H125" i="5" l="1"/>
  <c r="J124" i="5"/>
  <c r="K123" i="5"/>
  <c r="L123" i="5"/>
  <c r="M123" i="5" s="1"/>
  <c r="L124" i="5" l="1"/>
  <c r="M124" i="5" s="1"/>
  <c r="K124" i="5"/>
  <c r="J125" i="5"/>
  <c r="H126" i="5"/>
  <c r="L125" i="5" l="1"/>
  <c r="M125" i="5" s="1"/>
  <c r="K125" i="5"/>
  <c r="H127" i="5"/>
  <c r="J126" i="5"/>
  <c r="J127" i="5" l="1"/>
  <c r="H128" i="5"/>
  <c r="K126" i="5"/>
  <c r="L126" i="5"/>
  <c r="M126" i="5" s="1"/>
  <c r="H129" i="5" l="1"/>
  <c r="J128" i="5"/>
  <c r="K127" i="5"/>
  <c r="L127" i="5"/>
  <c r="M127" i="5" s="1"/>
  <c r="L128" i="5" l="1"/>
  <c r="M128" i="5" s="1"/>
  <c r="K128" i="5"/>
  <c r="J129" i="5"/>
  <c r="H130" i="5"/>
  <c r="L129" i="5" l="1"/>
  <c r="M129" i="5" s="1"/>
  <c r="K129" i="5"/>
  <c r="H131" i="5"/>
  <c r="J130" i="5"/>
  <c r="J131" i="5" l="1"/>
  <c r="H132" i="5"/>
  <c r="K130" i="5"/>
  <c r="L130" i="5"/>
  <c r="M130" i="5" s="1"/>
  <c r="H137" i="5" l="1"/>
  <c r="J132" i="5"/>
  <c r="K131" i="5"/>
  <c r="L131" i="5"/>
  <c r="M131" i="5" s="1"/>
  <c r="L132" i="5" l="1"/>
  <c r="M132" i="5" s="1"/>
  <c r="K132" i="5"/>
  <c r="H138" i="5"/>
  <c r="J137" i="5"/>
  <c r="J138" i="5" l="1"/>
  <c r="H139" i="5"/>
  <c r="K137" i="5"/>
  <c r="K145" i="5" s="1"/>
  <c r="K147" i="5" s="1"/>
  <c r="L137" i="5"/>
  <c r="M137" i="5" s="1"/>
  <c r="B22" i="8" l="1"/>
  <c r="K148" i="5"/>
  <c r="J139" i="5"/>
  <c r="H140" i="5"/>
  <c r="L138" i="5"/>
  <c r="M138" i="5" s="1"/>
  <c r="K138" i="5"/>
  <c r="L139" i="5" l="1"/>
  <c r="M139" i="5" s="1"/>
  <c r="K139" i="5"/>
  <c r="B25" i="8"/>
  <c r="B26" i="8" s="1"/>
  <c r="B23" i="8"/>
  <c r="J140" i="5"/>
  <c r="H141" i="5"/>
  <c r="J141" i="5" l="1"/>
  <c r="H142" i="5"/>
  <c r="K140" i="5"/>
  <c r="L140" i="5"/>
  <c r="M140" i="5" s="1"/>
  <c r="H143" i="5" l="1"/>
  <c r="J142" i="5"/>
  <c r="L141" i="5"/>
  <c r="M141" i="5" s="1"/>
  <c r="K141" i="5"/>
  <c r="K142" i="5" l="1"/>
  <c r="L142" i="5"/>
  <c r="M142" i="5" s="1"/>
  <c r="J143" i="5"/>
  <c r="H144" i="5"/>
  <c r="J144" i="5" s="1"/>
  <c r="K143" i="5" l="1"/>
  <c r="L143" i="5"/>
  <c r="M143" i="5" s="1"/>
  <c r="L144" i="5"/>
  <c r="M144" i="5" s="1"/>
  <c r="K144" i="5"/>
</calcChain>
</file>

<file path=xl/sharedStrings.xml><?xml version="1.0" encoding="utf-8"?>
<sst xmlns="http://schemas.openxmlformats.org/spreadsheetml/2006/main" count="644" uniqueCount="282">
  <si>
    <t>I. részfeladat</t>
  </si>
  <si>
    <t>MTA Székháza
1051 Bp. Széchenyi tér 9.</t>
  </si>
  <si>
    <t>Nádor Irodaház
1051 Bp. Nádor u. 7.</t>
  </si>
  <si>
    <t>II. részfeladat</t>
  </si>
  <si>
    <t>Kutatóház
1112 Bp. Budaörsi út 45.</t>
  </si>
  <si>
    <t>III. részfeladat</t>
  </si>
  <si>
    <t>IV. részfeladat</t>
  </si>
  <si>
    <t>V. részfeladat</t>
  </si>
  <si>
    <t>Teréz Irodaház
1067 Bp. Teréz krt. 13.</t>
  </si>
  <si>
    <t>heti 2 x</t>
  </si>
  <si>
    <t>Havi gyakoriság alk./hó</t>
  </si>
  <si>
    <t>VI. részfeladat</t>
  </si>
  <si>
    <t>munkanap</t>
  </si>
  <si>
    <t>heti 1 x</t>
  </si>
  <si>
    <t>félévi 1x</t>
  </si>
  <si>
    <t>irodatakarítás</t>
  </si>
  <si>
    <t>iroda nagytakarítás</t>
  </si>
  <si>
    <t>közös terület takarítás</t>
  </si>
  <si>
    <t>közös terület nagytakarítás</t>
  </si>
  <si>
    <t>vizesblokk takarítás</t>
  </si>
  <si>
    <t>vizesblokk nagytakarítás</t>
  </si>
  <si>
    <t>ablakfelület (össznégyzetméter)</t>
  </si>
  <si>
    <t>síkosság-mentesítés</t>
  </si>
  <si>
    <t>heti 3x</t>
  </si>
  <si>
    <t>heti 1x</t>
  </si>
  <si>
    <t xml:space="preserve">Takarított épület </t>
  </si>
  <si>
    <t>MTA Könyvtár és Információs Központ, Bp. V. Arany J. u. 1.</t>
  </si>
  <si>
    <t>évi 1x</t>
  </si>
  <si>
    <t>Tevékenység megnevezés</t>
  </si>
  <si>
    <t>Gyakoriság megnevezés</t>
  </si>
  <si>
    <t>összesen:</t>
  </si>
  <si>
    <t>nappali takarító</t>
  </si>
  <si>
    <t>hóeltakarítás síkosság-mentesítéssel</t>
  </si>
  <si>
    <t>sötétítő függöny, roló</t>
  </si>
  <si>
    <t>fényáteresztő függöny</t>
  </si>
  <si>
    <t>XI. ker. Karolina út 29-31.
"A" épület</t>
  </si>
  <si>
    <t xml:space="preserve">ablakfelület </t>
  </si>
  <si>
    <t>XI. ker. Karolina út 29-31.
"B" épület</t>
  </si>
  <si>
    <t>XI. ker. Karolina út 29-31.
"C" épület</t>
  </si>
  <si>
    <t>XI. ker. Karolina út 29-31.
"D" épület</t>
  </si>
  <si>
    <t>XIII. ker. Victor H. u. 18-22.</t>
  </si>
  <si>
    <t>VII. részfeladat</t>
  </si>
  <si>
    <t>VIII. részfeladat</t>
  </si>
  <si>
    <t>IX. részfeladat</t>
  </si>
  <si>
    <t xml:space="preserve">szoba
szőnyeg 
m2 </t>
  </si>
  <si>
    <t>kemény
burkolat (m2)</t>
  </si>
  <si>
    <t>textil 
burkolat
(m2)</t>
  </si>
  <si>
    <t>textil 
burkolat
megnevezés</t>
  </si>
  <si>
    <t>padlószőnyeg</t>
  </si>
  <si>
    <t>parketta+kő</t>
  </si>
  <si>
    <t>szőnyegpadó</t>
  </si>
  <si>
    <t>1281+34</t>
  </si>
  <si>
    <t>kő+parketta</t>
  </si>
  <si>
    <t>kő</t>
  </si>
  <si>
    <t>kő+ műanyag padló</t>
  </si>
  <si>
    <t>parketta+műanyag</t>
  </si>
  <si>
    <t>Parketta+linóleum+greslap+mettlachi+kerámia mázas</t>
  </si>
  <si>
    <t>Kőlap+kerámia mázas+gres+beton</t>
  </si>
  <si>
    <t>Mettlachi</t>
  </si>
  <si>
    <t>Linoleum+parketta+gumi+kőlap</t>
  </si>
  <si>
    <t>210+71</t>
  </si>
  <si>
    <t>Greslap+beton</t>
  </si>
  <si>
    <t>Greslap</t>
  </si>
  <si>
    <t>Parketta+greslap</t>
  </si>
  <si>
    <t>Beton+greslap</t>
  </si>
  <si>
    <t>Parketta+beton+ greslap</t>
  </si>
  <si>
    <t>szőnyegpadló</t>
  </si>
  <si>
    <t>aszfalt</t>
  </si>
  <si>
    <t>parketta+linóleum+kő</t>
  </si>
  <si>
    <t>kő+fa+parketta</t>
  </si>
  <si>
    <t>műanyag padló + parketta</t>
  </si>
  <si>
    <t>műanyag padló+gres lap+műkő</t>
  </si>
  <si>
    <t>parketta</t>
  </si>
  <si>
    <t>36+272+448</t>
  </si>
  <si>
    <t>66+396+598</t>
  </si>
  <si>
    <t>45+71+111</t>
  </si>
  <si>
    <t>2172+222</t>
  </si>
  <si>
    <t>heti 2x</t>
  </si>
  <si>
    <t>2500+2500+821</t>
  </si>
  <si>
    <t>limóleum+kő</t>
  </si>
  <si>
    <t>1600+687</t>
  </si>
  <si>
    <t>1600+1003</t>
  </si>
  <si>
    <t>parketta+linóleum</t>
  </si>
  <si>
    <t>1100+149</t>
  </si>
  <si>
    <t>kő+gumi</t>
  </si>
  <si>
    <t>544+47</t>
  </si>
  <si>
    <t>540+47</t>
  </si>
  <si>
    <t>kő+műanyag padló</t>
  </si>
  <si>
    <t>kemény
burkolat megnevzés</t>
  </si>
  <si>
    <t>7581+1386</t>
  </si>
  <si>
    <t>7625+1386</t>
  </si>
  <si>
    <t>2517+23+17</t>
  </si>
  <si>
    <t>3709+80+12</t>
  </si>
  <si>
    <t xml:space="preserve">1690+10+320  </t>
  </si>
  <si>
    <t xml:space="preserve">1690+10+1044  </t>
  </si>
  <si>
    <t>151+35+30</t>
  </si>
  <si>
    <t>127+35+30</t>
  </si>
  <si>
    <t>1008+155+433</t>
  </si>
  <si>
    <t>302+18</t>
  </si>
  <si>
    <t>70+69+116+408+292</t>
  </si>
  <si>
    <t>48+132+55+35+13</t>
  </si>
  <si>
    <t>19+107</t>
  </si>
  <si>
    <t>30+85+48</t>
  </si>
  <si>
    <t>6+6</t>
  </si>
  <si>
    <t>125+467</t>
  </si>
  <si>
    <t>parketta+műanyag padló</t>
  </si>
  <si>
    <t>1008+155+644</t>
  </si>
  <si>
    <t>Vár Épületegyüttes
1014 Bp. Országház u. 28.; Országház 30.; Országház u. 32.; Úri u. 49.; Úri u. 51.; Úri u. 53.</t>
  </si>
  <si>
    <t>12+11+8+286</t>
  </si>
  <si>
    <t>353+84</t>
  </si>
  <si>
    <t>Idő-
ráfordítás
m2/óra</t>
  </si>
  <si>
    <t>Havi terv. mennyiség 
m2</t>
  </si>
  <si>
    <r>
      <t>Menny.
m</t>
    </r>
    <r>
      <rPr>
        <b/>
        <vertAlign val="superscript"/>
        <sz val="10"/>
        <rFont val="Garamond"/>
        <family val="1"/>
        <charset val="238"/>
      </rPr>
      <t>2</t>
    </r>
    <r>
      <rPr>
        <b/>
        <sz val="10"/>
        <rFont val="Garamond"/>
        <family val="1"/>
        <charset val="238"/>
      </rPr>
      <t xml:space="preserve"> 
vagy óra</t>
    </r>
  </si>
  <si>
    <t>aszfalt+kő</t>
  </si>
  <si>
    <t>69+389</t>
  </si>
  <si>
    <t>XI. ker. Karolina út 29-31.</t>
  </si>
  <si>
    <t>m2</t>
  </si>
  <si>
    <t>óra/hó összesen</t>
  </si>
  <si>
    <t>óra/hó felületi teljesítmény</t>
  </si>
  <si>
    <t>óra/hó nappali takarítás</t>
  </si>
  <si>
    <t>Havonta</t>
  </si>
  <si>
    <t>Napi átlag</t>
  </si>
  <si>
    <t>Összesen:</t>
  </si>
  <si>
    <t>parketta+linóleum+kőlap+mészkő</t>
  </si>
  <si>
    <t>parketta + kőlap</t>
  </si>
  <si>
    <t>Külső terület nélkül</t>
  </si>
  <si>
    <t>évi 15 alk.</t>
  </si>
  <si>
    <t>évi 8 alk.</t>
  </si>
  <si>
    <t>Az épületek fizikailag takarítandó felülete:</t>
  </si>
  <si>
    <t>Összesítő</t>
  </si>
  <si>
    <t>Felületi teljesítmény takarítási óraszám</t>
  </si>
  <si>
    <t>óra</t>
  </si>
  <si>
    <t>Tervezett havi takarítási óraszám összesen</t>
  </si>
  <si>
    <t>Alapadatok 2015. évre vonatkozóan</t>
  </si>
  <si>
    <t xml:space="preserve">Megjegyzés                                       </t>
  </si>
  <si>
    <t>Munkanapok száma</t>
  </si>
  <si>
    <t>mnap/év</t>
  </si>
  <si>
    <t>Napi munkaórák száma</t>
  </si>
  <si>
    <t>óra/nap</t>
  </si>
  <si>
    <t>Havi munkaórák száma</t>
  </si>
  <si>
    <t>óra/hó</t>
  </si>
  <si>
    <t>Havi munkanapok száma</t>
  </si>
  <si>
    <t xml:space="preserve">munkanap/hónap </t>
  </si>
  <si>
    <t>8 óra/nap x 21,75 nap/hó = 174 óra/hó</t>
  </si>
  <si>
    <t>Munkaórák száma</t>
  </si>
  <si>
    <t>óra/év</t>
  </si>
  <si>
    <t>Tájékoztató adat, napi 8 munkaórával számolva</t>
  </si>
  <si>
    <t xml:space="preserve">Éves szabadság </t>
  </si>
  <si>
    <t>nap/év</t>
  </si>
  <si>
    <t xml:space="preserve">Éves betegszabadság, betegállomány </t>
  </si>
  <si>
    <t>%</t>
  </si>
  <si>
    <t>Havi költség</t>
  </si>
  <si>
    <t>Óraköltség</t>
  </si>
  <si>
    <t>Ft/hó</t>
  </si>
  <si>
    <t>Ft/óra</t>
  </si>
  <si>
    <t>Bér- és bérjellegű költségek összesen</t>
  </si>
  <si>
    <r>
      <rPr>
        <b/>
        <sz val="10"/>
        <rFont val="Garamond"/>
        <family val="1"/>
        <charset val="238"/>
      </rPr>
      <t>MATISZ állásfoglalás</t>
    </r>
    <r>
      <rPr>
        <sz val="10"/>
        <rFont val="Garamond"/>
        <family val="1"/>
        <charset val="238"/>
      </rPr>
      <t>: heti 5 munkanap és a</t>
    </r>
    <r>
      <rPr>
        <b/>
        <sz val="10"/>
        <rFont val="Garamond"/>
        <family val="1"/>
        <charset val="238"/>
      </rPr>
      <t xml:space="preserve"> fizetett ünnepnapok</t>
    </r>
    <r>
      <rPr>
        <sz val="10"/>
        <rFont val="Garamond"/>
        <family val="1"/>
        <charset val="238"/>
      </rPr>
      <t xml:space="preserve"> száma összesen, éves átlagszám</t>
    </r>
  </si>
  <si>
    <t>4 órás</t>
  </si>
  <si>
    <t>8 órás</t>
  </si>
  <si>
    <t>Kezelőszer, anyag vagy eszköz neve</t>
  </si>
  <si>
    <t>Márka/tipus</t>
  </si>
  <si>
    <t xml:space="preserve"> Szükséges anyag (db.) vagy koncentrátum (L) </t>
  </si>
  <si>
    <t>Költség</t>
  </si>
  <si>
    <t>Napi szaniter tisztító (Bőrsemleges pH)</t>
  </si>
  <si>
    <t>Vízkőoldó</t>
  </si>
  <si>
    <t>Semleges tisztító (7 pH)</t>
  </si>
  <si>
    <t>Kézi mosógató (7 pH)</t>
  </si>
  <si>
    <t>Pormágnes</t>
  </si>
  <si>
    <t>Lúgos alaptisztító</t>
  </si>
  <si>
    <t>Savas alaptisztító</t>
  </si>
  <si>
    <t>Polimer alapozó</t>
  </si>
  <si>
    <t>Polimer védőréteg</t>
  </si>
  <si>
    <t>Fertőtlenítőszer</t>
  </si>
  <si>
    <t>Tartos használatú eszköz megnevezése</t>
  </si>
  <si>
    <t>Nettó beszerzési ára (vagy egyszerű egyhavi bérleti díja)</t>
  </si>
  <si>
    <t>Szükséges darabszám</t>
  </si>
  <si>
    <t>Részvétel a projektben</t>
  </si>
  <si>
    <t>Beruházási érték</t>
  </si>
  <si>
    <t>Amortizációs idő hónapban</t>
  </si>
  <si>
    <t>Szerviz</t>
  </si>
  <si>
    <t>Havi költség beruházásnál vagy ha a bérleti díj nem tartalmazza a karbantartási költségeket</t>
  </si>
  <si>
    <t>Havi komplex (minden költséget tartalmazó) bérleti díj</t>
  </si>
  <si>
    <t>Porszívó (bérelt karbantartás nélkül)</t>
  </si>
  <si>
    <t>Porszívó (bérelt karbantartással)</t>
  </si>
  <si>
    <t xml:space="preserve">Hengerkefés porszívó 30 - 35 cm </t>
  </si>
  <si>
    <t>Hengerkefés porszívó 50 - 70 cm</t>
  </si>
  <si>
    <t>Egytárcsás súroló</t>
  </si>
  <si>
    <t>Súroló automata</t>
  </si>
  <si>
    <t>Vezetőüléses súroló automata</t>
  </si>
  <si>
    <t>Nagynyomású mosó</t>
  </si>
  <si>
    <t>Seprőgép</t>
  </si>
  <si>
    <t>Takarító szervízkocsi</t>
  </si>
  <si>
    <t>Ablaktisztító felszerelés</t>
  </si>
  <si>
    <t>Por- és vízszvó</t>
  </si>
  <si>
    <t>Moptartó és nyél</t>
  </si>
  <si>
    <t>Hómaró</t>
  </si>
  <si>
    <t>Mikroszálas kendő</t>
  </si>
  <si>
    <t>Létszám (fő/munkanap)</t>
  </si>
  <si>
    <t>Nettó forint/év</t>
  </si>
  <si>
    <t>Nettó forint/3év</t>
  </si>
  <si>
    <t>Bruttó forint/év</t>
  </si>
  <si>
    <t>Bér és bérjellegű költségek</t>
  </si>
  <si>
    <t>Takarító szakképzetlen</t>
  </si>
  <si>
    <t>Polírozógép</t>
  </si>
  <si>
    <t>Iimpregnált mop</t>
  </si>
  <si>
    <t>Pengéző</t>
  </si>
  <si>
    <t>Sószóró gép</t>
  </si>
  <si>
    <t>Eszköz költségek</t>
  </si>
  <si>
    <t>A MATISZ állásfoglalásától eltérően, tekintve, hogy a takarítói állomány életkora jellemzően 40 éve felett van, így az éves átlagos fizetett szabadságok számát Ajánlatkérő módosítja.</t>
  </si>
  <si>
    <t>Szakképzetlen takarítói óradíj</t>
  </si>
  <si>
    <t>Szakképzett takarítói óradíj</t>
  </si>
  <si>
    <t>Takarító szakképzett</t>
  </si>
  <si>
    <t xml:space="preserve">Nappalos takarító szakképzetlen </t>
  </si>
  <si>
    <t>Nappalos takarító szakképzett</t>
  </si>
  <si>
    <t>Takarítási közvetlen költség:</t>
  </si>
  <si>
    <t>Irányítási költségek, nyereség, adók:</t>
  </si>
  <si>
    <t>Elvárt nyereség</t>
  </si>
  <si>
    <t>Takarítási óradíj</t>
  </si>
  <si>
    <t>Nappali takarítói óraszám</t>
  </si>
  <si>
    <t>Takarítási óraszámok</t>
  </si>
  <si>
    <t>Teljes éves takarítási költség</t>
  </si>
  <si>
    <t>Mindösszesen:</t>
  </si>
  <si>
    <t>Takarítási költségek</t>
  </si>
  <si>
    <t>Szemetes zsák 55*55</t>
  </si>
  <si>
    <t>Szemetes zsák 60*80</t>
  </si>
  <si>
    <t>Havi bér és bérjellegű költségek</t>
  </si>
  <si>
    <t>Havi óraszám</t>
  </si>
  <si>
    <t>Havi takarítási óraszám</t>
  </si>
  <si>
    <t>Havi bér és bérjellegű költségek összesen</t>
  </si>
  <si>
    <t>kitöltendő cellák</t>
  </si>
  <si>
    <t xml:space="preserve">Piaci információk alapján becsült érték. </t>
  </si>
  <si>
    <t>Szolgáltató személyzet tervezett óraszáma valamint bér és bérjellegű költségei</t>
  </si>
  <si>
    <t>Eszközök beruházási és amortizációs költsége</t>
  </si>
  <si>
    <t>Anyagköltségek</t>
  </si>
  <si>
    <t>Etele Irodaház
1119 Bp. Etele út 59-61.</t>
  </si>
  <si>
    <t>Takarítási óradíj
vagy Ft/m2</t>
  </si>
  <si>
    <t>rögzített cellák</t>
  </si>
  <si>
    <t>Takarítási Adattábla</t>
  </si>
  <si>
    <t>Teljes éves takarítási nettó költség:</t>
  </si>
  <si>
    <t>Teljes éves takarítási bruttó költség:</t>
  </si>
  <si>
    <t>Felolvasó lapon</t>
  </si>
  <si>
    <t>Havi takarítási óraszámok</t>
  </si>
  <si>
    <t>Szemetes zsák 70*110</t>
  </si>
  <si>
    <t>Mosási költség (mop, törlőkendő)</t>
  </si>
  <si>
    <t>Csoportvezető/ szakképzett</t>
  </si>
  <si>
    <t xml:space="preserve">Porszívó </t>
  </si>
  <si>
    <t>Felmosókocsi</t>
  </si>
  <si>
    <t>Mosógép</t>
  </si>
  <si>
    <t>Létra vagy Állvány</t>
  </si>
  <si>
    <t>Fémtisztítószer</t>
  </si>
  <si>
    <t>Toalettolaj</t>
  </si>
  <si>
    <t>Pisouar rács (illatos)</t>
  </si>
  <si>
    <t>Polírpad fehér / piros / fekete</t>
  </si>
  <si>
    <t>Bőrbútor tisztító</t>
  </si>
  <si>
    <t>Porzsák</t>
  </si>
  <si>
    <t>Fapadló burkolat ápolószer</t>
  </si>
  <si>
    <t>Méhviaszos bútorápolószer</t>
  </si>
  <si>
    <t>Gyémántpad</t>
  </si>
  <si>
    <t>feltölthető</t>
  </si>
  <si>
    <t>Minimálbér növekedés fedezete a futamidő alatt</t>
  </si>
  <si>
    <t>Gőztisztítógép</t>
  </si>
  <si>
    <t>Mikroszálas mop 60 cm fekett</t>
  </si>
  <si>
    <t>Mikroszálas mop 60 cm alatt</t>
  </si>
  <si>
    <t>Nedves technológiához hurkolt mop</t>
  </si>
  <si>
    <t>állvány</t>
  </si>
  <si>
    <t>Impregnált kendő</t>
  </si>
  <si>
    <t>A "D26" cellában lehet részletezni</t>
  </si>
  <si>
    <t>Nettó beszerzési ár 
Ft
L vagy db</t>
  </si>
  <si>
    <t>Használatkész hígítási arány
tf%</t>
  </si>
  <si>
    <t>Amennyiben az I oszlop valamely cellája "ZÉRÓOSZTÓ"-t ír ki és Ajánlattevő nem akar ott árat feltűntetni, akkor az adott sor zöld celláiba 1-t kell írni!</t>
  </si>
  <si>
    <t>Takarítási
óra/hó</t>
  </si>
  <si>
    <t>Takarítási költség
Ft/hó</t>
  </si>
  <si>
    <t>Takarítási költség
Ft/év</t>
  </si>
  <si>
    <t>Takarítási
költség
Ft/nap</t>
  </si>
  <si>
    <r>
      <t>Takarítási
díj 
Ft/m</t>
    </r>
    <r>
      <rPr>
        <b/>
        <vertAlign val="superscript"/>
        <sz val="10"/>
        <rFont val="Garamond"/>
        <family val="1"/>
        <charset val="238"/>
      </rPr>
      <t>2</t>
    </r>
    <r>
      <rPr>
        <b/>
        <sz val="10"/>
        <rFont val="Garamond"/>
        <family val="1"/>
        <charset val="238"/>
      </rPr>
      <t>/
alkalom</t>
    </r>
  </si>
  <si>
    <t>Foltisztítószer</t>
  </si>
  <si>
    <t>Szőnyegtisztító</t>
  </si>
  <si>
    <t xml:space="preserve"> Havi oldat szükséglet (L) vagy darabszám (db.)</t>
  </si>
  <si>
    <t>Irányítási költségek</t>
  </si>
  <si>
    <t>Adók</t>
  </si>
  <si>
    <t>Rágógumioldó (oldószeres)</t>
  </si>
  <si>
    <t>Márka/típus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</si>
</sst>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#,##0\ &quot;Ft&quot;;\-#,##0\ &quot;Ft&quot;"/>
    <numFmt numFmtId="6" formatCode="#,##0\ &quot;Ft&quot;;[Red]\-#,##0\ &quot;Ft&quot;"/>
    <numFmt numFmtId="43" formatCode="_-* #,##0.00\ _F_t_-;\-* #,##0.00\ _F_t_-;_-* &quot;-&quot;??\ _F_t_-;_-@_-"/>
    <numFmt numFmtId="164" formatCode="General\ &quot;óra&quot;"/>
    <numFmt numFmtId="165" formatCode="0.0000"/>
    <numFmt numFmtId="166" formatCode="_-* #,##0\ _F_t_-;\-* #,##0\ _F_t_-;_-* &quot;-&quot;??\ _F_t_-;_-@_-"/>
    <numFmt numFmtId="167" formatCode="0.0%"/>
    <numFmt numFmtId="168" formatCode="0.0"/>
    <numFmt numFmtId="169" formatCode="_-* #,##0.0\ _F_t_-;\-* #,##0.0\ _F_t_-;_-* \-??\ _F_t_-;_-@_-"/>
    <numFmt numFmtId="170" formatCode="_-* #,##0\ _F_t_-;\-* #,##0\ _F_t_-;_-* \-??\ _F_t_-;_-@_-"/>
    <numFmt numFmtId="171" formatCode="#,##0_ ;[Red]\-#,##0\ "/>
    <numFmt numFmtId="172" formatCode="#,##0&quot; Ft&quot;;[Red]#,##0&quot; Ft&quot;"/>
    <numFmt numFmtId="173" formatCode="#,##0\ &quot;Ft&quot;"/>
    <numFmt numFmtId="174" formatCode="#,##0_ ;\-#,##0\ "/>
    <numFmt numFmtId="175" formatCode="#,##0\ &quot;Ft&quot;;[Red]#,##0\ &quot;Ft&quot;"/>
    <numFmt numFmtId="176" formatCode="#,##0.00\ &quot;Ft&quot;;[Red]#,##0.00\ &quot;Ft&quot;"/>
  </numFmts>
  <fonts count="4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name val="Garamond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vertAlign val="superscript"/>
      <sz val="10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10"/>
      <color rgb="FFFF0000"/>
      <name val="Garamond"/>
      <family val="1"/>
      <charset val="238"/>
    </font>
    <font>
      <b/>
      <sz val="9"/>
      <name val="Garamond"/>
      <family val="1"/>
      <charset val="238"/>
    </font>
    <font>
      <sz val="9"/>
      <name val="Garamond"/>
      <family val="1"/>
      <charset val="238"/>
    </font>
    <font>
      <sz val="10"/>
      <name val="Arial"/>
      <family val="2"/>
      <charset val="238"/>
    </font>
    <font>
      <sz val="12"/>
      <name val="Garamond"/>
      <family val="1"/>
      <charset val="238"/>
    </font>
    <font>
      <u/>
      <sz val="10"/>
      <name val="Garamond"/>
      <family val="1"/>
      <charset val="238"/>
    </font>
    <font>
      <sz val="10"/>
      <name val="Arial"/>
      <family val="2"/>
      <charset val="238"/>
    </font>
    <font>
      <b/>
      <sz val="14"/>
      <name val="Garamond"/>
      <family val="1"/>
      <charset val="238"/>
    </font>
    <font>
      <b/>
      <sz val="12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trike/>
      <sz val="10"/>
      <name val="Garamond"/>
      <family val="1"/>
      <charset val="238"/>
    </font>
    <font>
      <b/>
      <sz val="12"/>
      <color rgb="FFFF0000"/>
      <name val="Garamond"/>
      <family val="1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7" borderId="1" applyNumberFormat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4" fillId="17" borderId="7" applyNumberFormat="0" applyFont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8" fillId="4" borderId="0" applyNumberFormat="0" applyBorder="0" applyAlignment="0" applyProtection="0"/>
    <xf numFmtId="0" fontId="19" fillId="22" borderId="8" applyNumberFormat="0" applyAlignment="0" applyProtection="0"/>
    <xf numFmtId="0" fontId="20" fillId="0" borderId="0" applyNumberFormat="0" applyFill="0" applyBorder="0" applyAlignment="0" applyProtection="0"/>
    <xf numFmtId="0" fontId="26" fillId="0" borderId="0"/>
    <xf numFmtId="0" fontId="21" fillId="0" borderId="9" applyNumberFormat="0" applyFill="0" applyAlignment="0" applyProtection="0"/>
    <xf numFmtId="0" fontId="22" fillId="3" borderId="0" applyNumberFormat="0" applyBorder="0" applyAlignment="0" applyProtection="0"/>
    <xf numFmtId="0" fontId="23" fillId="23" borderId="0" applyNumberFormat="0" applyBorder="0" applyAlignment="0" applyProtection="0"/>
    <xf numFmtId="0" fontId="24" fillId="22" borderId="1" applyNumberFormat="0" applyAlignment="0" applyProtection="0"/>
    <xf numFmtId="0" fontId="3" fillId="0" borderId="0"/>
    <xf numFmtId="0" fontId="32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414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3" fontId="29" fillId="0" borderId="0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/>
    <xf numFmtId="3" fontId="5" fillId="0" borderId="0" xfId="0" applyNumberFormat="1" applyFont="1" applyBorder="1" applyAlignment="1"/>
    <xf numFmtId="0" fontId="7" fillId="0" borderId="0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38" applyFont="1" applyFill="1" applyBorder="1" applyAlignment="1">
      <alignment horizontal="left" wrapText="1"/>
    </xf>
    <xf numFmtId="0" fontId="7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left" wrapText="1"/>
    </xf>
    <xf numFmtId="4" fontId="29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 wrapText="1"/>
    </xf>
    <xf numFmtId="0" fontId="33" fillId="0" borderId="0" xfId="0" applyFont="1" applyProtection="1">
      <protection hidden="1"/>
    </xf>
    <xf numFmtId="0" fontId="7" fillId="26" borderId="11" xfId="0" applyFont="1" applyFill="1" applyBorder="1" applyAlignment="1" applyProtection="1">
      <alignment vertical="center"/>
    </xf>
    <xf numFmtId="0" fontId="7" fillId="26" borderId="11" xfId="0" applyFont="1" applyFill="1" applyBorder="1" applyAlignment="1" applyProtection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167" fontId="5" fillId="0" borderId="11" xfId="51" applyNumberFormat="1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 vertical="center"/>
    </xf>
    <xf numFmtId="170" fontId="28" fillId="0" borderId="0" xfId="5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27" fillId="0" borderId="0" xfId="38" applyFont="1" applyFill="1" applyBorder="1" applyAlignment="1">
      <alignment horizontal="left"/>
    </xf>
    <xf numFmtId="3" fontId="5" fillId="0" borderId="0" xfId="0" applyNumberFormat="1" applyFont="1" applyBorder="1" applyAlignment="1">
      <alignment horizontal="center" vertical="center"/>
    </xf>
    <xf numFmtId="0" fontId="7" fillId="0" borderId="11" xfId="0" applyFont="1" applyFill="1" applyBorder="1" applyProtection="1">
      <protection locked="0"/>
    </xf>
    <xf numFmtId="0" fontId="6" fillId="0" borderId="3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33" xfId="0" applyFont="1" applyFill="1" applyBorder="1" applyProtection="1">
      <protection locked="0"/>
    </xf>
    <xf numFmtId="0" fontId="5" fillId="29" borderId="0" xfId="0" applyFont="1" applyFill="1" applyBorder="1" applyAlignment="1">
      <alignment horizontal="left"/>
    </xf>
    <xf numFmtId="3" fontId="5" fillId="29" borderId="0" xfId="0" applyNumberFormat="1" applyFont="1" applyFill="1" applyBorder="1" applyAlignment="1">
      <alignment horizontal="right"/>
    </xf>
    <xf numFmtId="0" fontId="37" fillId="29" borderId="11" xfId="0" applyFont="1" applyFill="1" applyBorder="1" applyAlignment="1" applyProtection="1">
      <alignment horizontal="right"/>
      <protection hidden="1"/>
    </xf>
    <xf numFmtId="0" fontId="42" fillId="0" borderId="0" xfId="0" applyFont="1" applyFill="1" applyBorder="1"/>
    <xf numFmtId="0" fontId="33" fillId="0" borderId="11" xfId="0" applyFont="1" applyFill="1" applyBorder="1" applyAlignment="1" applyProtection="1">
      <alignment horizontal="left"/>
      <protection hidden="1"/>
    </xf>
    <xf numFmtId="0" fontId="33" fillId="0" borderId="11" xfId="0" applyFont="1" applyFill="1" applyBorder="1" applyAlignment="1" applyProtection="1">
      <alignment horizontal="left" wrapText="1"/>
      <protection hidden="1"/>
    </xf>
    <xf numFmtId="0" fontId="0" fillId="0" borderId="0" xfId="0" applyBorder="1"/>
    <xf numFmtId="0" fontId="41" fillId="0" borderId="0" xfId="0" applyFont="1" applyFill="1" applyBorder="1" applyAlignment="1">
      <alignment horizontal="center"/>
    </xf>
    <xf numFmtId="0" fontId="40" fillId="0" borderId="0" xfId="0" applyFont="1" applyFill="1" applyBorder="1"/>
    <xf numFmtId="0" fontId="0" fillId="0" borderId="0" xfId="0" applyFill="1" applyBorder="1" applyAlignment="1">
      <alignment wrapText="1"/>
    </xf>
    <xf numFmtId="0" fontId="42" fillId="0" borderId="0" xfId="0" applyFont="1" applyFill="1" applyBorder="1" applyAlignment="1" applyProtection="1">
      <alignment horizontal="left" vertical="center" wrapText="1"/>
    </xf>
    <xf numFmtId="0" fontId="40" fillId="0" borderId="0" xfId="0" applyFont="1" applyBorder="1"/>
    <xf numFmtId="0" fontId="4" fillId="0" borderId="0" xfId="0" applyFont="1" applyBorder="1" applyAlignment="1"/>
    <xf numFmtId="0" fontId="33" fillId="0" borderId="0" xfId="0" applyFont="1" applyBorder="1" applyProtection="1">
      <protection hidden="1"/>
    </xf>
    <xf numFmtId="167" fontId="37" fillId="0" borderId="0" xfId="51" applyNumberFormat="1" applyFont="1" applyFill="1" applyBorder="1" applyProtection="1">
      <protection hidden="1"/>
    </xf>
    <xf numFmtId="0" fontId="36" fillId="0" borderId="0" xfId="0" applyFont="1" applyFill="1" applyAlignment="1" applyProtection="1">
      <protection hidden="1"/>
    </xf>
    <xf numFmtId="0" fontId="37" fillId="0" borderId="0" xfId="0" applyFont="1" applyFill="1" applyBorder="1" applyAlignment="1" applyProtection="1">
      <alignment horizontal="right" wrapText="1"/>
      <protection hidden="1"/>
    </xf>
    <xf numFmtId="0" fontId="37" fillId="0" borderId="11" xfId="0" applyFont="1" applyFill="1" applyBorder="1" applyProtection="1">
      <protection hidden="1"/>
    </xf>
    <xf numFmtId="0" fontId="33" fillId="0" borderId="0" xfId="0" applyFont="1" applyFill="1" applyBorder="1" applyProtection="1">
      <protection hidden="1"/>
    </xf>
    <xf numFmtId="0" fontId="33" fillId="0" borderId="11" xfId="0" applyFont="1" applyFill="1" applyBorder="1" applyProtection="1">
      <protection hidden="1"/>
    </xf>
    <xf numFmtId="0" fontId="37" fillId="0" borderId="0" xfId="0" applyFont="1" applyFill="1" applyBorder="1" applyProtection="1">
      <protection hidden="1"/>
    </xf>
    <xf numFmtId="174" fontId="37" fillId="0" borderId="0" xfId="0" applyNumberFormat="1" applyFont="1" applyFill="1" applyBorder="1" applyProtection="1">
      <protection hidden="1"/>
    </xf>
    <xf numFmtId="5" fontId="37" fillId="0" borderId="0" xfId="50" applyNumberFormat="1" applyFont="1" applyFill="1" applyBorder="1" applyProtection="1">
      <protection hidden="1"/>
    </xf>
    <xf numFmtId="166" fontId="7" fillId="25" borderId="11" xfId="50" applyNumberFormat="1" applyFont="1" applyFill="1" applyBorder="1" applyAlignment="1" applyProtection="1">
      <alignment vertical="center"/>
    </xf>
    <xf numFmtId="0" fontId="7" fillId="25" borderId="11" xfId="0" applyFont="1" applyFill="1" applyBorder="1" applyAlignment="1" applyProtection="1">
      <alignment vertical="center"/>
      <protection locked="0"/>
    </xf>
    <xf numFmtId="0" fontId="7" fillId="25" borderId="11" xfId="0" applyFont="1" applyFill="1" applyBorder="1" applyAlignment="1" applyProtection="1">
      <alignment vertical="center"/>
    </xf>
    <xf numFmtId="0" fontId="5" fillId="25" borderId="11" xfId="0" applyFont="1" applyFill="1" applyBorder="1" applyAlignment="1" applyProtection="1">
      <alignment vertical="center"/>
      <protection locked="0"/>
    </xf>
    <xf numFmtId="0" fontId="38" fillId="25" borderId="11" xfId="0" applyFont="1" applyFill="1" applyBorder="1" applyAlignment="1" applyProtection="1">
      <alignment vertical="center"/>
      <protection locked="0"/>
    </xf>
    <xf numFmtId="0" fontId="7" fillId="30" borderId="0" xfId="0" applyFont="1" applyFill="1" applyBorder="1"/>
    <xf numFmtId="171" fontId="5" fillId="30" borderId="11" xfId="0" applyNumberFormat="1" applyFont="1" applyFill="1" applyBorder="1"/>
    <xf numFmtId="169" fontId="28" fillId="30" borderId="11" xfId="50" applyNumberFormat="1" applyFont="1" applyFill="1" applyBorder="1"/>
    <xf numFmtId="0" fontId="7" fillId="25" borderId="11" xfId="0" applyFont="1" applyFill="1" applyBorder="1" applyAlignment="1">
      <alignment wrapText="1"/>
    </xf>
    <xf numFmtId="0" fontId="7" fillId="26" borderId="0" xfId="0" applyFont="1" applyFill="1" applyBorder="1" applyAlignment="1" applyProtection="1">
      <alignment vertical="center" wrapText="1"/>
    </xf>
    <xf numFmtId="0" fontId="38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</xf>
    <xf numFmtId="174" fontId="37" fillId="25" borderId="11" xfId="0" applyNumberFormat="1" applyFont="1" applyFill="1" applyBorder="1" applyProtection="1">
      <protection hidden="1"/>
    </xf>
    <xf numFmtId="0" fontId="37" fillId="31" borderId="11" xfId="0" applyFont="1" applyFill="1" applyBorder="1" applyAlignment="1" applyProtection="1">
      <alignment horizontal="right"/>
      <protection hidden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3" fontId="7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2" fontId="5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2" fontId="7" fillId="0" borderId="0" xfId="0" applyNumberFormat="1" applyFont="1" applyFill="1"/>
    <xf numFmtId="0" fontId="7" fillId="25" borderId="18" xfId="0" applyFont="1" applyFill="1" applyBorder="1" applyAlignment="1">
      <alignment horizontal="left" wrapText="1"/>
    </xf>
    <xf numFmtId="0" fontId="7" fillId="25" borderId="18" xfId="0" applyFont="1" applyFill="1" applyBorder="1" applyAlignment="1">
      <alignment horizontal="right" wrapText="1"/>
    </xf>
    <xf numFmtId="3" fontId="7" fillId="25" borderId="18" xfId="0" applyNumberFormat="1" applyFont="1" applyFill="1" applyBorder="1" applyAlignment="1">
      <alignment horizontal="right"/>
    </xf>
    <xf numFmtId="0" fontId="7" fillId="25" borderId="19" xfId="0" applyFont="1" applyFill="1" applyBorder="1" applyAlignment="1">
      <alignment horizontal="left" wrapText="1"/>
    </xf>
    <xf numFmtId="0" fontId="7" fillId="25" borderId="19" xfId="0" applyFont="1" applyFill="1" applyBorder="1" applyAlignment="1">
      <alignment horizontal="right" wrapText="1"/>
    </xf>
    <xf numFmtId="3" fontId="7" fillId="25" borderId="19" xfId="0" applyNumberFormat="1" applyFont="1" applyFill="1" applyBorder="1" applyAlignment="1">
      <alignment horizontal="right"/>
    </xf>
    <xf numFmtId="0" fontId="7" fillId="25" borderId="19" xfId="0" applyFont="1" applyFill="1" applyBorder="1" applyAlignment="1">
      <alignment horizontal="left" vertical="center" wrapText="1"/>
    </xf>
    <xf numFmtId="0" fontId="7" fillId="25" borderId="19" xfId="0" applyFont="1" applyFill="1" applyBorder="1" applyAlignment="1"/>
    <xf numFmtId="0" fontId="7" fillId="25" borderId="23" xfId="0" applyFont="1" applyFill="1" applyBorder="1" applyAlignment="1">
      <alignment vertical="center" wrapText="1"/>
    </xf>
    <xf numFmtId="0" fontId="7" fillId="25" borderId="19" xfId="0" applyFont="1" applyFill="1" applyBorder="1" applyAlignment="1">
      <alignment wrapText="1"/>
    </xf>
    <xf numFmtId="0" fontId="7" fillId="25" borderId="19" xfId="38" applyFont="1" applyFill="1" applyBorder="1" applyAlignment="1">
      <alignment horizontal="left" vertical="center" wrapText="1"/>
    </xf>
    <xf numFmtId="0" fontId="7" fillId="25" borderId="19" xfId="38" applyFont="1" applyFill="1" applyBorder="1" applyAlignment="1">
      <alignment horizontal="left" wrapText="1"/>
    </xf>
    <xf numFmtId="0" fontId="7" fillId="25" borderId="20" xfId="38" applyFont="1" applyFill="1" applyBorder="1" applyAlignment="1">
      <alignment horizontal="left" wrapText="1"/>
    </xf>
    <xf numFmtId="0" fontId="7" fillId="25" borderId="20" xfId="0" applyFont="1" applyFill="1" applyBorder="1" applyAlignment="1">
      <alignment wrapText="1"/>
    </xf>
    <xf numFmtId="0" fontId="7" fillId="25" borderId="20" xfId="0" applyFont="1" applyFill="1" applyBorder="1" applyAlignment="1">
      <alignment horizontal="right" wrapText="1"/>
    </xf>
    <xf numFmtId="3" fontId="7" fillId="25" borderId="20" xfId="0" applyNumberFormat="1" applyFont="1" applyFill="1" applyBorder="1" applyAlignment="1">
      <alignment horizontal="right"/>
    </xf>
    <xf numFmtId="0" fontId="7" fillId="25" borderId="18" xfId="38" applyFont="1" applyFill="1" applyBorder="1" applyAlignment="1">
      <alignment horizontal="left" wrapText="1"/>
    </xf>
    <xf numFmtId="0" fontId="7" fillId="25" borderId="18" xfId="0" applyFont="1" applyFill="1" applyBorder="1" applyAlignment="1">
      <alignment wrapText="1"/>
    </xf>
    <xf numFmtId="0" fontId="7" fillId="25" borderId="16" xfId="38" applyFont="1" applyFill="1" applyBorder="1" applyAlignment="1">
      <alignment horizontal="left" wrapText="1"/>
    </xf>
    <xf numFmtId="0" fontId="7" fillId="25" borderId="16" xfId="0" applyFont="1" applyFill="1" applyBorder="1" applyAlignment="1">
      <alignment wrapText="1"/>
    </xf>
    <xf numFmtId="0" fontId="7" fillId="25" borderId="16" xfId="0" applyFont="1" applyFill="1" applyBorder="1" applyAlignment="1">
      <alignment horizontal="right" wrapText="1"/>
    </xf>
    <xf numFmtId="3" fontId="7" fillId="25" borderId="16" xfId="0" applyNumberFormat="1" applyFont="1" applyFill="1" applyBorder="1" applyAlignment="1">
      <alignment horizontal="right"/>
    </xf>
    <xf numFmtId="0" fontId="7" fillId="25" borderId="0" xfId="0" applyFont="1" applyFill="1" applyBorder="1" applyAlignment="1">
      <alignment wrapText="1"/>
    </xf>
    <xf numFmtId="2" fontId="5" fillId="25" borderId="0" xfId="0" applyNumberFormat="1" applyFont="1" applyFill="1" applyBorder="1" applyAlignment="1">
      <alignment horizontal="right"/>
    </xf>
    <xf numFmtId="0" fontId="7" fillId="25" borderId="0" xfId="0" applyFont="1" applyFill="1" applyBorder="1" applyAlignment="1">
      <alignment horizontal="right" wrapText="1"/>
    </xf>
    <xf numFmtId="3" fontId="5" fillId="25" borderId="0" xfId="0" applyNumberFormat="1" applyFont="1" applyFill="1" applyBorder="1" applyAlignment="1">
      <alignment horizontal="right"/>
    </xf>
    <xf numFmtId="0" fontId="7" fillId="25" borderId="0" xfId="0" applyFont="1" applyFill="1" applyBorder="1" applyAlignment="1">
      <alignment vertical="center" wrapText="1"/>
    </xf>
    <xf numFmtId="3" fontId="7" fillId="25" borderId="0" xfId="0" applyNumberFormat="1" applyFont="1" applyFill="1" applyBorder="1" applyAlignment="1">
      <alignment horizontal="right" wrapText="1"/>
    </xf>
    <xf numFmtId="3" fontId="7" fillId="25" borderId="0" xfId="0" applyNumberFormat="1" applyFont="1" applyFill="1" applyBorder="1" applyAlignment="1">
      <alignment horizontal="right"/>
    </xf>
    <xf numFmtId="0" fontId="7" fillId="25" borderId="14" xfId="0" applyFont="1" applyFill="1" applyBorder="1" applyAlignment="1">
      <alignment horizontal="left" vertical="center" wrapText="1"/>
    </xf>
    <xf numFmtId="0" fontId="7" fillId="25" borderId="22" xfId="0" applyFont="1" applyFill="1" applyBorder="1" applyAlignment="1">
      <alignment horizontal="left" vertical="center" wrapText="1"/>
    </xf>
    <xf numFmtId="3" fontId="7" fillId="25" borderId="23" xfId="0" applyNumberFormat="1" applyFont="1" applyFill="1" applyBorder="1" applyAlignment="1">
      <alignment horizontal="right"/>
    </xf>
    <xf numFmtId="0" fontId="7" fillId="25" borderId="0" xfId="0" applyFont="1" applyFill="1" applyBorder="1" applyAlignment="1">
      <alignment horizontal="left" wrapText="1"/>
    </xf>
    <xf numFmtId="0" fontId="7" fillId="25" borderId="18" xfId="0" applyFont="1" applyFill="1" applyBorder="1" applyAlignment="1">
      <alignment horizontal="left" vertical="center" wrapText="1"/>
    </xf>
    <xf numFmtId="0" fontId="7" fillId="25" borderId="18" xfId="0" applyFont="1" applyFill="1" applyBorder="1" applyAlignment="1"/>
    <xf numFmtId="0" fontId="7" fillId="25" borderId="0" xfId="0" applyFont="1" applyFill="1" applyAlignment="1">
      <alignment horizontal="right"/>
    </xf>
    <xf numFmtId="0" fontId="5" fillId="25" borderId="0" xfId="0" applyFont="1" applyFill="1" applyBorder="1" applyAlignment="1">
      <alignment vertical="center"/>
    </xf>
    <xf numFmtId="0" fontId="5" fillId="25" borderId="0" xfId="0" applyFont="1" applyFill="1" applyBorder="1" applyAlignment="1"/>
    <xf numFmtId="0" fontId="5" fillId="25" borderId="0" xfId="0" applyFont="1" applyFill="1" applyBorder="1" applyAlignment="1">
      <alignment horizontal="right"/>
    </xf>
    <xf numFmtId="0" fontId="5" fillId="25" borderId="0" xfId="0" applyFont="1" applyFill="1" applyBorder="1" applyAlignment="1">
      <alignment wrapText="1"/>
    </xf>
    <xf numFmtId="0" fontId="7" fillId="25" borderId="23" xfId="38" applyFont="1" applyFill="1" applyBorder="1" applyAlignment="1">
      <alignment horizontal="left" wrapText="1"/>
    </xf>
    <xf numFmtId="0" fontId="7" fillId="25" borderId="23" xfId="0" applyFont="1" applyFill="1" applyBorder="1" applyAlignment="1">
      <alignment wrapText="1"/>
    </xf>
    <xf numFmtId="0" fontId="7" fillId="25" borderId="23" xfId="0" applyFont="1" applyFill="1" applyBorder="1" applyAlignment="1">
      <alignment horizontal="right" wrapText="1"/>
    </xf>
    <xf numFmtId="3" fontId="7" fillId="25" borderId="15" xfId="0" applyNumberFormat="1" applyFont="1" applyFill="1" applyBorder="1" applyAlignment="1">
      <alignment horizontal="right"/>
    </xf>
    <xf numFmtId="3" fontId="5" fillId="25" borderId="22" xfId="0" applyNumberFormat="1" applyFont="1" applyFill="1" applyBorder="1" applyAlignment="1">
      <alignment horizontal="right"/>
    </xf>
    <xf numFmtId="3" fontId="7" fillId="25" borderId="20" xfId="0" applyNumberFormat="1" applyFont="1" applyFill="1" applyBorder="1" applyAlignment="1">
      <alignment horizontal="right" wrapText="1"/>
    </xf>
    <xf numFmtId="3" fontId="5" fillId="25" borderId="20" xfId="0" applyNumberFormat="1" applyFont="1" applyFill="1" applyBorder="1" applyAlignment="1">
      <alignment horizontal="right"/>
    </xf>
    <xf numFmtId="3" fontId="7" fillId="25" borderId="14" xfId="0" applyNumberFormat="1" applyFont="1" applyFill="1" applyBorder="1" applyAlignment="1">
      <alignment horizontal="right"/>
    </xf>
    <xf numFmtId="0" fontId="31" fillId="25" borderId="18" xfId="0" applyFont="1" applyFill="1" applyBorder="1" applyAlignment="1">
      <alignment horizontal="left" vertical="center" wrapText="1"/>
    </xf>
    <xf numFmtId="0" fontId="31" fillId="25" borderId="18" xfId="0" applyFont="1" applyFill="1" applyBorder="1" applyAlignment="1">
      <alignment horizontal="left" wrapText="1"/>
    </xf>
    <xf numFmtId="165" fontId="7" fillId="25" borderId="18" xfId="0" applyNumberFormat="1" applyFont="1" applyFill="1" applyBorder="1" applyAlignment="1">
      <alignment horizontal="right" wrapText="1"/>
    </xf>
    <xf numFmtId="3" fontId="7" fillId="25" borderId="24" xfId="0" applyNumberFormat="1" applyFont="1" applyFill="1" applyBorder="1" applyAlignment="1">
      <alignment horizontal="right"/>
    </xf>
    <xf numFmtId="0" fontId="31" fillId="25" borderId="19" xfId="0" applyFont="1" applyFill="1" applyBorder="1" applyAlignment="1">
      <alignment horizontal="left" vertical="center" wrapText="1"/>
    </xf>
    <xf numFmtId="0" fontId="31" fillId="25" borderId="19" xfId="0" applyFont="1" applyFill="1" applyBorder="1" applyAlignment="1"/>
    <xf numFmtId="165" fontId="31" fillId="25" borderId="19" xfId="0" applyNumberFormat="1" applyFont="1" applyFill="1" applyBorder="1" applyAlignment="1">
      <alignment horizontal="right" wrapText="1"/>
    </xf>
    <xf numFmtId="3" fontId="7" fillId="25" borderId="25" xfId="0" applyNumberFormat="1" applyFont="1" applyFill="1" applyBorder="1" applyAlignment="1">
      <alignment horizontal="right"/>
    </xf>
    <xf numFmtId="0" fontId="31" fillId="25" borderId="19" xfId="0" applyFont="1" applyFill="1" applyBorder="1" applyAlignment="1">
      <alignment horizontal="left" wrapText="1"/>
    </xf>
    <xf numFmtId="0" fontId="31" fillId="25" borderId="19" xfId="0" applyFont="1" applyFill="1" applyBorder="1" applyAlignment="1">
      <alignment wrapText="1"/>
    </xf>
    <xf numFmtId="0" fontId="31" fillId="25" borderId="20" xfId="38" applyFont="1" applyFill="1" applyBorder="1" applyAlignment="1">
      <alignment horizontal="left" wrapText="1"/>
    </xf>
    <xf numFmtId="0" fontId="31" fillId="25" borderId="20" xfId="0" applyFont="1" applyFill="1" applyBorder="1" applyAlignment="1">
      <alignment wrapText="1"/>
    </xf>
    <xf numFmtId="165" fontId="31" fillId="25" borderId="20" xfId="0" applyNumberFormat="1" applyFont="1" applyFill="1" applyBorder="1" applyAlignment="1">
      <alignment horizontal="right" wrapText="1"/>
    </xf>
    <xf numFmtId="3" fontId="7" fillId="25" borderId="26" xfId="0" applyNumberFormat="1" applyFont="1" applyFill="1" applyBorder="1" applyAlignment="1">
      <alignment horizontal="right"/>
    </xf>
    <xf numFmtId="0" fontId="31" fillId="25" borderId="22" xfId="0" applyFont="1" applyFill="1" applyBorder="1" applyAlignment="1">
      <alignment horizontal="left" wrapText="1"/>
    </xf>
    <xf numFmtId="165" fontId="7" fillId="25" borderId="22" xfId="0" applyNumberFormat="1" applyFont="1" applyFill="1" applyBorder="1" applyAlignment="1">
      <alignment horizontal="right" wrapText="1"/>
    </xf>
    <xf numFmtId="3" fontId="31" fillId="25" borderId="22" xfId="0" applyNumberFormat="1" applyFont="1" applyFill="1" applyBorder="1" applyAlignment="1">
      <alignment horizontal="right"/>
    </xf>
    <xf numFmtId="3" fontId="31" fillId="25" borderId="19" xfId="0" applyNumberFormat="1" applyFont="1" applyFill="1" applyBorder="1" applyAlignment="1">
      <alignment horizontal="right"/>
    </xf>
    <xf numFmtId="3" fontId="31" fillId="25" borderId="20" xfId="0" applyNumberFormat="1" applyFont="1" applyFill="1" applyBorder="1" applyAlignment="1">
      <alignment horizontal="right"/>
    </xf>
    <xf numFmtId="3" fontId="31" fillId="25" borderId="23" xfId="0" applyNumberFormat="1" applyFont="1" applyFill="1" applyBorder="1" applyAlignment="1">
      <alignment horizontal="right"/>
    </xf>
    <xf numFmtId="0" fontId="31" fillId="25" borderId="0" xfId="38" applyFont="1" applyFill="1" applyBorder="1" applyAlignment="1">
      <alignment horizontal="left" wrapText="1"/>
    </xf>
    <xf numFmtId="0" fontId="30" fillId="25" borderId="0" xfId="0" applyFont="1" applyFill="1" applyBorder="1" applyAlignment="1">
      <alignment horizontal="center" vertical="center"/>
    </xf>
    <xf numFmtId="0" fontId="30" fillId="25" borderId="0" xfId="0" applyFont="1" applyFill="1" applyBorder="1" applyAlignment="1">
      <alignment horizontal="center" vertical="center" wrapText="1"/>
    </xf>
    <xf numFmtId="3" fontId="30" fillId="25" borderId="0" xfId="0" applyNumberFormat="1" applyFont="1" applyFill="1" applyBorder="1" applyAlignment="1">
      <alignment horizontal="center" vertical="center" wrapText="1"/>
    </xf>
    <xf numFmtId="3" fontId="31" fillId="25" borderId="18" xfId="0" applyNumberFormat="1" applyFont="1" applyFill="1" applyBorder="1" applyAlignment="1">
      <alignment horizontal="right"/>
    </xf>
    <xf numFmtId="0" fontId="31" fillId="25" borderId="22" xfId="0" applyFont="1" applyFill="1" applyBorder="1" applyAlignment="1">
      <alignment horizontal="left" vertical="center" wrapText="1"/>
    </xf>
    <xf numFmtId="3" fontId="7" fillId="25" borderId="22" xfId="0" applyNumberFormat="1" applyFont="1" applyFill="1" applyBorder="1" applyAlignment="1">
      <alignment horizontal="right"/>
    </xf>
    <xf numFmtId="0" fontId="31" fillId="25" borderId="23" xfId="0" applyFont="1" applyFill="1" applyBorder="1" applyAlignment="1">
      <alignment horizontal="left" vertical="center" wrapText="1"/>
    </xf>
    <xf numFmtId="0" fontId="31" fillId="25" borderId="23" xfId="0" applyFont="1" applyFill="1" applyBorder="1" applyAlignment="1">
      <alignment wrapText="1"/>
    </xf>
    <xf numFmtId="165" fontId="31" fillId="25" borderId="23" xfId="0" applyNumberFormat="1" applyFont="1" applyFill="1" applyBorder="1" applyAlignment="1">
      <alignment horizontal="right" wrapText="1"/>
    </xf>
    <xf numFmtId="0" fontId="7" fillId="25" borderId="20" xfId="0" applyFont="1" applyFill="1" applyBorder="1" applyAlignment="1">
      <alignment horizontal="left" vertical="center" wrapText="1"/>
    </xf>
    <xf numFmtId="0" fontId="7" fillId="25" borderId="20" xfId="0" applyFont="1" applyFill="1" applyBorder="1" applyAlignment="1">
      <alignment horizontal="left" wrapText="1"/>
    </xf>
    <xf numFmtId="2" fontId="7" fillId="25" borderId="18" xfId="0" applyNumberFormat="1" applyFont="1" applyFill="1" applyBorder="1" applyAlignment="1">
      <alignment horizontal="right"/>
    </xf>
    <xf numFmtId="4" fontId="7" fillId="25" borderId="18" xfId="0" applyNumberFormat="1" applyFont="1" applyFill="1" applyBorder="1" applyAlignment="1">
      <alignment horizontal="right"/>
    </xf>
    <xf numFmtId="3" fontId="7" fillId="25" borderId="18" xfId="44" applyNumberFormat="1" applyFont="1" applyFill="1" applyBorder="1" applyAlignment="1">
      <alignment horizontal="center" wrapText="1"/>
    </xf>
    <xf numFmtId="3" fontId="7" fillId="25" borderId="18" xfId="44" applyNumberFormat="1" applyFont="1" applyFill="1" applyBorder="1" applyAlignment="1">
      <alignment horizontal="center" vertical="top" wrapText="1"/>
    </xf>
    <xf numFmtId="2" fontId="7" fillId="25" borderId="19" xfId="0" applyNumberFormat="1" applyFont="1" applyFill="1" applyBorder="1" applyAlignment="1">
      <alignment horizontal="right"/>
    </xf>
    <xf numFmtId="4" fontId="7" fillId="25" borderId="19" xfId="0" applyNumberFormat="1" applyFont="1" applyFill="1" applyBorder="1" applyAlignment="1">
      <alignment horizontal="right"/>
    </xf>
    <xf numFmtId="3" fontId="7" fillId="25" borderId="19" xfId="0" applyNumberFormat="1" applyFont="1" applyFill="1" applyBorder="1" applyAlignment="1">
      <alignment horizontal="center"/>
    </xf>
    <xf numFmtId="3" fontId="7" fillId="25" borderId="19" xfId="44" applyNumberFormat="1" applyFont="1" applyFill="1" applyBorder="1" applyAlignment="1">
      <alignment horizontal="center" wrapText="1"/>
    </xf>
    <xf numFmtId="2" fontId="7" fillId="25" borderId="20" xfId="0" applyNumberFormat="1" applyFont="1" applyFill="1" applyBorder="1" applyAlignment="1">
      <alignment horizontal="right"/>
    </xf>
    <xf numFmtId="4" fontId="7" fillId="25" borderId="20" xfId="0" applyNumberFormat="1" applyFont="1" applyFill="1" applyBorder="1" applyAlignment="1">
      <alignment horizontal="right"/>
    </xf>
    <xf numFmtId="3" fontId="7" fillId="25" borderId="20" xfId="0" applyNumberFormat="1" applyFont="1" applyFill="1" applyBorder="1" applyAlignment="1">
      <alignment horizontal="center"/>
    </xf>
    <xf numFmtId="3" fontId="7" fillId="25" borderId="18" xfId="0" applyNumberFormat="1" applyFont="1" applyFill="1" applyBorder="1" applyAlignment="1">
      <alignment horizontal="center"/>
    </xf>
    <xf numFmtId="3" fontId="7" fillId="25" borderId="15" xfId="0" applyNumberFormat="1" applyFont="1" applyFill="1" applyBorder="1" applyAlignment="1">
      <alignment horizontal="center"/>
    </xf>
    <xf numFmtId="2" fontId="7" fillId="25" borderId="16" xfId="0" applyNumberFormat="1" applyFont="1" applyFill="1" applyBorder="1" applyAlignment="1">
      <alignment horizontal="right"/>
    </xf>
    <xf numFmtId="4" fontId="7" fillId="25" borderId="16" xfId="0" applyNumberFormat="1" applyFont="1" applyFill="1" applyBorder="1" applyAlignment="1">
      <alignment horizontal="right"/>
    </xf>
    <xf numFmtId="3" fontId="7" fillId="25" borderId="16" xfId="0" applyNumberFormat="1" applyFont="1" applyFill="1" applyBorder="1" applyAlignment="1">
      <alignment horizontal="center"/>
    </xf>
    <xf numFmtId="0" fontId="7" fillId="25" borderId="0" xfId="0" applyFont="1" applyFill="1"/>
    <xf numFmtId="4" fontId="5" fillId="25" borderId="0" xfId="0" applyNumberFormat="1" applyFont="1" applyFill="1" applyBorder="1" applyAlignment="1">
      <alignment horizontal="right"/>
    </xf>
    <xf numFmtId="2" fontId="7" fillId="25" borderId="0" xfId="0" applyNumberFormat="1" applyFont="1" applyFill="1" applyBorder="1" applyAlignment="1">
      <alignment horizontal="right"/>
    </xf>
    <xf numFmtId="0" fontId="7" fillId="25" borderId="0" xfId="0" applyFont="1" applyFill="1" applyAlignment="1">
      <alignment horizontal="center"/>
    </xf>
    <xf numFmtId="4" fontId="7" fillId="25" borderId="0" xfId="0" applyNumberFormat="1" applyFont="1" applyFill="1" applyBorder="1" applyAlignment="1">
      <alignment horizontal="right"/>
    </xf>
    <xf numFmtId="2" fontId="7" fillId="25" borderId="0" xfId="0" applyNumberFormat="1" applyFont="1" applyFill="1" applyAlignment="1">
      <alignment horizontal="right"/>
    </xf>
    <xf numFmtId="2" fontId="7" fillId="25" borderId="23" xfId="0" applyNumberFormat="1" applyFont="1" applyFill="1" applyBorder="1" applyAlignment="1">
      <alignment horizontal="right"/>
    </xf>
    <xf numFmtId="4" fontId="7" fillId="25" borderId="14" xfId="0" applyNumberFormat="1" applyFont="1" applyFill="1" applyBorder="1" applyAlignment="1">
      <alignment horizontal="right"/>
    </xf>
    <xf numFmtId="3" fontId="7" fillId="25" borderId="0" xfId="0" applyNumberFormat="1" applyFont="1" applyFill="1" applyAlignment="1">
      <alignment horizontal="center"/>
    </xf>
    <xf numFmtId="2" fontId="7" fillId="25" borderId="14" xfId="0" applyNumberFormat="1" applyFont="1" applyFill="1" applyBorder="1" applyAlignment="1">
      <alignment horizontal="right"/>
    </xf>
    <xf numFmtId="0" fontId="5" fillId="25" borderId="0" xfId="0" applyFont="1" applyFill="1" applyAlignment="1">
      <alignment horizontal="center"/>
    </xf>
    <xf numFmtId="0" fontId="7" fillId="25" borderId="0" xfId="0" applyFont="1" applyFill="1" applyBorder="1" applyAlignment="1">
      <alignment horizontal="right"/>
    </xf>
    <xf numFmtId="17" fontId="7" fillId="25" borderId="0" xfId="0" applyNumberFormat="1" applyFont="1" applyFill="1" applyAlignment="1">
      <alignment horizontal="center"/>
    </xf>
    <xf numFmtId="0" fontId="7" fillId="25" borderId="15" xfId="0" applyFont="1" applyFill="1" applyBorder="1" applyAlignment="1">
      <alignment horizontal="center"/>
    </xf>
    <xf numFmtId="0" fontId="7" fillId="25" borderId="20" xfId="0" applyFont="1" applyFill="1" applyBorder="1" applyAlignment="1">
      <alignment horizontal="center"/>
    </xf>
    <xf numFmtId="1" fontId="7" fillId="25" borderId="18" xfId="0" applyNumberFormat="1" applyFont="1" applyFill="1" applyBorder="1" applyAlignment="1">
      <alignment horizontal="center"/>
    </xf>
    <xf numFmtId="1" fontId="7" fillId="25" borderId="19" xfId="0" applyNumberFormat="1" applyFont="1" applyFill="1" applyBorder="1" applyAlignment="1">
      <alignment horizontal="center"/>
    </xf>
    <xf numFmtId="1" fontId="7" fillId="25" borderId="20" xfId="0" applyNumberFormat="1" applyFont="1" applyFill="1" applyBorder="1" applyAlignment="1">
      <alignment horizontal="center"/>
    </xf>
    <xf numFmtId="1" fontId="7" fillId="25" borderId="15" xfId="0" applyNumberFormat="1" applyFont="1" applyFill="1" applyBorder="1" applyAlignment="1">
      <alignment horizontal="center"/>
    </xf>
    <xf numFmtId="3" fontId="7" fillId="25" borderId="23" xfId="0" applyNumberFormat="1" applyFont="1" applyFill="1" applyBorder="1" applyAlignment="1">
      <alignment horizontal="center"/>
    </xf>
    <xf numFmtId="4" fontId="7" fillId="25" borderId="15" xfId="0" applyNumberFormat="1" applyFont="1" applyFill="1" applyBorder="1" applyAlignment="1">
      <alignment horizontal="right"/>
    </xf>
    <xf numFmtId="3" fontId="7" fillId="25" borderId="14" xfId="0" applyNumberFormat="1" applyFont="1" applyFill="1" applyBorder="1" applyAlignment="1">
      <alignment horizontal="center"/>
    </xf>
    <xf numFmtId="4" fontId="7" fillId="25" borderId="23" xfId="0" applyNumberFormat="1" applyFont="1" applyFill="1" applyBorder="1" applyAlignment="1">
      <alignment horizontal="right"/>
    </xf>
    <xf numFmtId="3" fontId="7" fillId="25" borderId="22" xfId="0" applyNumberFormat="1" applyFont="1" applyFill="1" applyBorder="1" applyAlignment="1">
      <alignment horizontal="center"/>
    </xf>
    <xf numFmtId="3" fontId="34" fillId="25" borderId="23" xfId="0" applyNumberFormat="1" applyFont="1" applyFill="1" applyBorder="1" applyAlignment="1">
      <alignment horizontal="center"/>
    </xf>
    <xf numFmtId="4" fontId="7" fillId="25" borderId="0" xfId="0" applyNumberFormat="1" applyFont="1" applyFill="1" applyAlignment="1">
      <alignment horizontal="right"/>
    </xf>
    <xf numFmtId="0" fontId="7" fillId="25" borderId="20" xfId="0" applyFont="1" applyFill="1" applyBorder="1"/>
    <xf numFmtId="0" fontId="5" fillId="25" borderId="13" xfId="0" applyFont="1" applyFill="1" applyBorder="1" applyAlignment="1">
      <alignment horizontal="right"/>
    </xf>
    <xf numFmtId="3" fontId="5" fillId="25" borderId="12" xfId="0" applyNumberFormat="1" applyFont="1" applyFill="1" applyBorder="1" applyAlignment="1">
      <alignment horizontal="right"/>
    </xf>
    <xf numFmtId="0" fontId="7" fillId="25" borderId="28" xfId="0" applyFont="1" applyFill="1" applyBorder="1"/>
    <xf numFmtId="0" fontId="5" fillId="25" borderId="0" xfId="0" applyFont="1" applyFill="1" applyAlignment="1">
      <alignment horizontal="right"/>
    </xf>
    <xf numFmtId="0" fontId="7" fillId="25" borderId="13" xfId="0" applyFont="1" applyFill="1" applyBorder="1" applyAlignment="1">
      <alignment horizontal="right"/>
    </xf>
    <xf numFmtId="3" fontId="5" fillId="25" borderId="13" xfId="0" applyNumberFormat="1" applyFont="1" applyFill="1" applyBorder="1" applyAlignment="1">
      <alignment horizontal="right"/>
    </xf>
    <xf numFmtId="0" fontId="7" fillId="25" borderId="12" xfId="0" applyFont="1" applyFill="1" applyBorder="1"/>
    <xf numFmtId="0" fontId="7" fillId="25" borderId="28" xfId="0" applyFont="1" applyFill="1" applyBorder="1" applyAlignment="1">
      <alignment horizontal="right"/>
    </xf>
    <xf numFmtId="0" fontId="5" fillId="25" borderId="13" xfId="0" applyFont="1" applyFill="1" applyBorder="1" applyAlignment="1">
      <alignment horizontal="center"/>
    </xf>
    <xf numFmtId="3" fontId="5" fillId="25" borderId="12" xfId="0" applyNumberFormat="1" applyFont="1" applyFill="1" applyBorder="1"/>
    <xf numFmtId="2" fontId="5" fillId="25" borderId="28" xfId="0" applyNumberFormat="1" applyFont="1" applyFill="1" applyBorder="1"/>
    <xf numFmtId="3" fontId="5" fillId="24" borderId="0" xfId="0" applyNumberFormat="1" applyFont="1" applyFill="1" applyBorder="1" applyAlignment="1">
      <alignment horizontal="right"/>
    </xf>
    <xf numFmtId="3" fontId="7" fillId="24" borderId="0" xfId="0" applyNumberFormat="1" applyFont="1" applyFill="1" applyBorder="1" applyAlignment="1">
      <alignment horizontal="right"/>
    </xf>
    <xf numFmtId="0" fontId="5" fillId="24" borderId="0" xfId="0" applyFont="1" applyFill="1" applyBorder="1" applyAlignment="1">
      <alignment horizontal="right"/>
    </xf>
    <xf numFmtId="0" fontId="5" fillId="31" borderId="11" xfId="0" applyFont="1" applyFill="1" applyBorder="1" applyAlignment="1">
      <alignment horizontal="center" vertical="center" wrapText="1"/>
    </xf>
    <xf numFmtId="0" fontId="7" fillId="25" borderId="34" xfId="0" applyFont="1" applyFill="1" applyBorder="1" applyAlignment="1">
      <alignment horizontal="center"/>
    </xf>
    <xf numFmtId="3" fontId="37" fillId="25" borderId="11" xfId="0" applyNumberFormat="1" applyFont="1" applyFill="1" applyBorder="1" applyProtection="1">
      <protection hidden="1"/>
    </xf>
    <xf numFmtId="3" fontId="33" fillId="25" borderId="11" xfId="50" applyNumberFormat="1" applyFont="1" applyFill="1" applyBorder="1" applyProtection="1">
      <protection hidden="1"/>
    </xf>
    <xf numFmtId="3" fontId="37" fillId="25" borderId="11" xfId="50" applyNumberFormat="1" applyFont="1" applyFill="1" applyBorder="1" applyProtection="1">
      <protection hidden="1"/>
    </xf>
    <xf numFmtId="6" fontId="37" fillId="25" borderId="11" xfId="0" applyNumberFormat="1" applyFont="1" applyFill="1" applyBorder="1" applyProtection="1">
      <protection hidden="1"/>
    </xf>
    <xf numFmtId="0" fontId="7" fillId="29" borderId="0" xfId="0" applyFont="1" applyFill="1"/>
    <xf numFmtId="0" fontId="43" fillId="29" borderId="11" xfId="0" applyFont="1" applyFill="1" applyBorder="1" applyAlignment="1" applyProtection="1">
      <alignment horizontal="right"/>
      <protection hidden="1"/>
    </xf>
    <xf numFmtId="6" fontId="43" fillId="25" borderId="11" xfId="0" applyNumberFormat="1" applyFont="1" applyFill="1" applyBorder="1" applyProtection="1">
      <protection hidden="1"/>
    </xf>
    <xf numFmtId="0" fontId="7" fillId="34" borderId="11" xfId="0" applyFont="1" applyFill="1" applyBorder="1" applyProtection="1">
      <protection locked="0"/>
    </xf>
    <xf numFmtId="0" fontId="7" fillId="34" borderId="33" xfId="0" applyFont="1" applyFill="1" applyBorder="1" applyProtection="1">
      <protection locked="0"/>
    </xf>
    <xf numFmtId="0" fontId="7" fillId="25" borderId="0" xfId="0" applyFont="1" applyFill="1" applyBorder="1"/>
    <xf numFmtId="0" fontId="5" fillId="35" borderId="11" xfId="0" applyFont="1" applyFill="1" applyBorder="1" applyAlignment="1" applyProtection="1">
      <alignment horizontal="center" vertical="center" wrapText="1"/>
    </xf>
    <xf numFmtId="0" fontId="7" fillId="26" borderId="33" xfId="0" applyFont="1" applyFill="1" applyBorder="1" applyProtection="1">
      <protection locked="0"/>
    </xf>
    <xf numFmtId="9" fontId="0" fillId="0" borderId="0" xfId="0" applyNumberFormat="1" applyBorder="1"/>
    <xf numFmtId="0" fontId="0" fillId="0" borderId="0" xfId="0" applyFill="1" applyBorder="1" applyAlignment="1"/>
    <xf numFmtId="9" fontId="40" fillId="0" borderId="0" xfId="0" applyNumberFormat="1" applyFont="1" applyBorder="1"/>
    <xf numFmtId="6" fontId="0" fillId="0" borderId="0" xfId="0" applyNumberFormat="1" applyBorder="1"/>
    <xf numFmtId="0" fontId="5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/>
    <xf numFmtId="0" fontId="7" fillId="25" borderId="22" xfId="0" applyFont="1" applyFill="1" applyBorder="1" applyAlignment="1">
      <alignment horizontal="right" wrapText="1"/>
    </xf>
    <xf numFmtId="174" fontId="5" fillId="25" borderId="11" xfId="0" applyNumberFormat="1" applyFont="1" applyFill="1" applyBorder="1" applyAlignment="1" applyProtection="1">
      <alignment vertical="center"/>
    </xf>
    <xf numFmtId="175" fontId="39" fillId="25" borderId="33" xfId="50" applyNumberFormat="1" applyFont="1" applyFill="1" applyBorder="1" applyAlignment="1" applyProtection="1"/>
    <xf numFmtId="175" fontId="7" fillId="25" borderId="32" xfId="0" applyNumberFormat="1" applyFont="1" applyFill="1" applyBorder="1" applyProtection="1"/>
    <xf numFmtId="0" fontId="37" fillId="0" borderId="11" xfId="0" applyFont="1" applyFill="1" applyBorder="1" applyAlignment="1" applyProtection="1">
      <alignment horizontal="right"/>
      <protection hidden="1"/>
    </xf>
    <xf numFmtId="0" fontId="37" fillId="0" borderId="11" xfId="0" applyFont="1" applyFill="1" applyBorder="1" applyAlignment="1" applyProtection="1">
      <alignment horizontal="right" wrapText="1"/>
      <protection hidden="1"/>
    </xf>
    <xf numFmtId="174" fontId="6" fillId="25" borderId="11" xfId="50" applyNumberFormat="1" applyFont="1" applyFill="1" applyBorder="1"/>
    <xf numFmtId="0" fontId="7" fillId="36" borderId="11" xfId="0" applyFont="1" applyFill="1" applyBorder="1" applyAlignment="1">
      <alignment wrapText="1"/>
    </xf>
    <xf numFmtId="3" fontId="39" fillId="36" borderId="11" xfId="50" applyNumberFormat="1" applyFont="1" applyFill="1" applyBorder="1" applyProtection="1">
      <protection locked="0"/>
    </xf>
    <xf numFmtId="0" fontId="7" fillId="36" borderId="11" xfId="44" applyFont="1" applyFill="1" applyBorder="1" applyProtection="1">
      <protection locked="0"/>
    </xf>
    <xf numFmtId="4" fontId="7" fillId="36" borderId="11" xfId="44" applyNumberFormat="1" applyFont="1" applyFill="1" applyBorder="1" applyProtection="1">
      <protection locked="0"/>
    </xf>
    <xf numFmtId="9" fontId="7" fillId="36" borderId="11" xfId="44" applyNumberFormat="1" applyFont="1" applyFill="1" applyBorder="1" applyProtection="1">
      <protection locked="0"/>
    </xf>
    <xf numFmtId="4" fontId="7" fillId="36" borderId="11" xfId="0" applyNumberFormat="1" applyFont="1" applyFill="1" applyBorder="1" applyProtection="1">
      <protection locked="0"/>
    </xf>
    <xf numFmtId="0" fontId="7" fillId="36" borderId="11" xfId="0" applyFont="1" applyFill="1" applyBorder="1" applyProtection="1">
      <protection locked="0"/>
    </xf>
    <xf numFmtId="9" fontId="7" fillId="36" borderId="11" xfId="0" applyNumberFormat="1" applyFont="1" applyFill="1" applyBorder="1" applyProtection="1">
      <protection locked="0"/>
    </xf>
    <xf numFmtId="4" fontId="7" fillId="36" borderId="11" xfId="50" applyNumberFormat="1" applyFont="1" applyFill="1" applyBorder="1" applyProtection="1">
      <protection locked="0"/>
    </xf>
    <xf numFmtId="0" fontId="7" fillId="36" borderId="33" xfId="0" applyFont="1" applyFill="1" applyBorder="1" applyProtection="1">
      <protection locked="0"/>
    </xf>
    <xf numFmtId="176" fontId="7" fillId="36" borderId="33" xfId="0" applyNumberFormat="1" applyFont="1" applyFill="1" applyBorder="1" applyProtection="1">
      <protection locked="0"/>
    </xf>
    <xf numFmtId="3" fontId="7" fillId="36" borderId="33" xfId="0" applyNumberFormat="1" applyFont="1" applyFill="1" applyBorder="1" applyProtection="1">
      <protection locked="0"/>
    </xf>
    <xf numFmtId="9" fontId="7" fillId="36" borderId="33" xfId="0" applyNumberFormat="1" applyFont="1" applyFill="1" applyBorder="1" applyProtection="1">
      <protection locked="0"/>
    </xf>
    <xf numFmtId="173" fontId="7" fillId="36" borderId="11" xfId="0" applyNumberFormat="1" applyFont="1" applyFill="1" applyBorder="1" applyProtection="1">
      <protection locked="0"/>
    </xf>
    <xf numFmtId="0" fontId="7" fillId="0" borderId="0" xfId="0" applyFont="1" applyFill="1" applyProtection="1"/>
    <xf numFmtId="172" fontId="5" fillId="25" borderId="0" xfId="0" applyNumberFormat="1" applyFont="1" applyFill="1" applyProtection="1"/>
    <xf numFmtId="172" fontId="6" fillId="25" borderId="0" xfId="0" applyNumberFormat="1" applyFont="1" applyFill="1" applyProtection="1"/>
    <xf numFmtId="173" fontId="6" fillId="25" borderId="0" xfId="0" applyNumberFormat="1" applyFont="1" applyFill="1" applyProtection="1"/>
    <xf numFmtId="0" fontId="7" fillId="36" borderId="11" xfId="0" applyFont="1" applyFill="1" applyBorder="1" applyAlignment="1" applyProtection="1">
      <alignment wrapText="1"/>
    </xf>
    <xf numFmtId="0" fontId="7" fillId="25" borderId="11" xfId="0" applyFont="1" applyFill="1" applyBorder="1" applyAlignment="1" applyProtection="1">
      <alignment wrapText="1"/>
    </xf>
    <xf numFmtId="0" fontId="5" fillId="0" borderId="0" xfId="0" applyFont="1" applyProtection="1"/>
    <xf numFmtId="0" fontId="7" fillId="34" borderId="11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 wrapText="1"/>
    </xf>
    <xf numFmtId="4" fontId="7" fillId="25" borderId="11" xfId="50" applyNumberFormat="1" applyFont="1" applyFill="1" applyBorder="1" applyProtection="1"/>
    <xf numFmtId="6" fontId="7" fillId="25" borderId="11" xfId="0" applyNumberFormat="1" applyFont="1" applyFill="1" applyBorder="1" applyProtection="1"/>
    <xf numFmtId="6" fontId="6" fillId="25" borderId="0" xfId="0" applyNumberFormat="1" applyFont="1" applyFill="1" applyProtection="1"/>
    <xf numFmtId="3" fontId="28" fillId="0" borderId="0" xfId="0" applyNumberFormat="1" applyFont="1" applyFill="1" applyBorder="1" applyAlignment="1" applyProtection="1">
      <alignment horizontal="right"/>
    </xf>
    <xf numFmtId="0" fontId="7" fillId="0" borderId="0" xfId="0" applyFont="1" applyBorder="1" applyAlignment="1" applyProtection="1"/>
    <xf numFmtId="3" fontId="5" fillId="0" borderId="0" xfId="0" applyNumberFormat="1" applyFont="1" applyBorder="1" applyAlignment="1" applyProtection="1">
      <alignment horizontal="right"/>
    </xf>
    <xf numFmtId="3" fontId="7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38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wrapText="1"/>
    </xf>
    <xf numFmtId="174" fontId="7" fillId="36" borderId="11" xfId="5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wrapText="1"/>
    </xf>
    <xf numFmtId="2" fontId="5" fillId="0" borderId="0" xfId="0" applyNumberFormat="1" applyFont="1" applyFill="1" applyBorder="1" applyAlignment="1" applyProtection="1">
      <alignment horizontal="right"/>
    </xf>
    <xf numFmtId="0" fontId="6" fillId="0" borderId="11" xfId="0" applyFont="1" applyFill="1" applyBorder="1" applyProtection="1"/>
    <xf numFmtId="0" fontId="6" fillId="0" borderId="11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/>
    <xf numFmtId="0" fontId="5" fillId="0" borderId="11" xfId="0" applyFont="1" applyFill="1" applyBorder="1" applyAlignment="1" applyProtection="1">
      <alignment horizontal="center"/>
    </xf>
    <xf numFmtId="3" fontId="39" fillId="25" borderId="11" xfId="0" applyNumberFormat="1" applyFont="1" applyFill="1" applyBorder="1" applyProtection="1"/>
    <xf numFmtId="3" fontId="5" fillId="25" borderId="11" xfId="0" applyNumberFormat="1" applyFont="1" applyFill="1" applyBorder="1" applyProtection="1"/>
    <xf numFmtId="0" fontId="5" fillId="0" borderId="0" xfId="0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2" fontId="7" fillId="0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 applyProtection="1"/>
    <xf numFmtId="0" fontId="7" fillId="0" borderId="0" xfId="0" applyFont="1" applyFill="1" applyBorder="1" applyProtection="1"/>
    <xf numFmtId="10" fontId="7" fillId="0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/>
    <xf numFmtId="0" fontId="5" fillId="0" borderId="31" xfId="0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left"/>
    </xf>
    <xf numFmtId="168" fontId="28" fillId="0" borderId="0" xfId="0" applyNumberFormat="1" applyFont="1" applyFill="1" applyBorder="1" applyProtection="1"/>
    <xf numFmtId="0" fontId="5" fillId="0" borderId="11" xfId="0" applyFont="1" applyFill="1" applyBorder="1" applyProtection="1"/>
    <xf numFmtId="0" fontId="6" fillId="33" borderId="11" xfId="0" applyFont="1" applyFill="1" applyBorder="1" applyProtection="1"/>
    <xf numFmtId="6" fontId="6" fillId="25" borderId="11" xfId="0" applyNumberFormat="1" applyFont="1" applyFill="1" applyBorder="1" applyProtection="1"/>
    <xf numFmtId="3" fontId="7" fillId="36" borderId="0" xfId="0" applyNumberFormat="1" applyFont="1" applyFill="1" applyBorder="1" applyProtection="1">
      <protection locked="0"/>
    </xf>
    <xf numFmtId="3" fontId="39" fillId="36" borderId="11" xfId="0" applyNumberFormat="1" applyFont="1" applyFill="1" applyBorder="1" applyProtection="1">
      <protection locked="0"/>
    </xf>
    <xf numFmtId="3" fontId="5" fillId="36" borderId="11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right" wrapText="1"/>
    </xf>
    <xf numFmtId="3" fontId="7" fillId="36" borderId="18" xfId="0" applyNumberFormat="1" applyFont="1" applyFill="1" applyBorder="1" applyAlignment="1" applyProtection="1">
      <alignment horizontal="right"/>
      <protection locked="0"/>
    </xf>
    <xf numFmtId="3" fontId="7" fillId="36" borderId="19" xfId="0" applyNumberFormat="1" applyFont="1" applyFill="1" applyBorder="1" applyAlignment="1" applyProtection="1">
      <alignment horizontal="right"/>
      <protection locked="0"/>
    </xf>
    <xf numFmtId="3" fontId="7" fillId="36" borderId="20" xfId="0" applyNumberFormat="1" applyFont="1" applyFill="1" applyBorder="1" applyAlignment="1" applyProtection="1">
      <alignment horizontal="right"/>
      <protection locked="0"/>
    </xf>
    <xf numFmtId="3" fontId="7" fillId="36" borderId="16" xfId="0" applyNumberFormat="1" applyFont="1" applyFill="1" applyBorder="1" applyAlignment="1" applyProtection="1">
      <alignment horizontal="right"/>
      <protection locked="0"/>
    </xf>
    <xf numFmtId="3" fontId="7" fillId="36" borderId="23" xfId="0" applyNumberFormat="1" applyFont="1" applyFill="1" applyBorder="1" applyAlignment="1" applyProtection="1">
      <alignment horizontal="right"/>
      <protection locked="0"/>
    </xf>
    <xf numFmtId="3" fontId="7" fillId="36" borderId="22" xfId="0" applyNumberFormat="1" applyFont="1" applyFill="1" applyBorder="1" applyAlignment="1" applyProtection="1">
      <alignment horizontal="right"/>
      <protection locked="0"/>
    </xf>
    <xf numFmtId="3" fontId="7" fillId="25" borderId="20" xfId="0" applyNumberFormat="1" applyFont="1" applyFill="1" applyBorder="1" applyAlignment="1" applyProtection="1">
      <alignment horizontal="right"/>
      <protection locked="0"/>
    </xf>
    <xf numFmtId="3" fontId="33" fillId="36" borderId="11" xfId="50" applyNumberFormat="1" applyFont="1" applyFill="1" applyBorder="1" applyProtection="1">
      <protection locked="0"/>
    </xf>
    <xf numFmtId="0" fontId="36" fillId="0" borderId="0" xfId="0" applyFont="1" applyFill="1" applyAlignment="1" applyProtection="1">
      <alignment horizontal="center"/>
      <protection hidden="1"/>
    </xf>
    <xf numFmtId="0" fontId="43" fillId="0" borderId="10" xfId="0" applyFont="1" applyBorder="1" applyAlignment="1" applyProtection="1">
      <alignment horizontal="center"/>
      <protection hidden="1"/>
    </xf>
    <xf numFmtId="0" fontId="37" fillId="0" borderId="10" xfId="0" applyFont="1" applyBorder="1" applyAlignment="1" applyProtection="1">
      <alignment horizontal="center"/>
      <protection hidden="1"/>
    </xf>
    <xf numFmtId="174" fontId="43" fillId="0" borderId="0" xfId="0" applyNumberFormat="1" applyFont="1" applyFill="1" applyBorder="1" applyAlignment="1" applyProtection="1">
      <alignment horizontal="center"/>
      <protection hidden="1"/>
    </xf>
    <xf numFmtId="0" fontId="30" fillId="0" borderId="21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3" fontId="7" fillId="25" borderId="14" xfId="0" applyNumberFormat="1" applyFont="1" applyFill="1" applyBorder="1" applyAlignment="1">
      <alignment horizontal="center"/>
    </xf>
    <xf numFmtId="0" fontId="4" fillId="25" borderId="22" xfId="0" applyFont="1" applyFill="1" applyBorder="1" applyAlignment="1">
      <alignment horizontal="center"/>
    </xf>
    <xf numFmtId="0" fontId="7" fillId="25" borderId="23" xfId="0" applyFont="1" applyFill="1" applyBorder="1" applyAlignment="1">
      <alignment horizontal="left" vertical="center" wrapText="1"/>
    </xf>
    <xf numFmtId="0" fontId="7" fillId="25" borderId="22" xfId="0" applyFont="1" applyFill="1" applyBorder="1" applyAlignment="1">
      <alignment horizontal="left" vertical="center" wrapText="1"/>
    </xf>
    <xf numFmtId="3" fontId="5" fillId="33" borderId="10" xfId="0" applyNumberFormat="1" applyFont="1" applyFill="1" applyBorder="1" applyAlignment="1">
      <alignment horizontal="center"/>
    </xf>
    <xf numFmtId="0" fontId="7" fillId="25" borderId="1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wrapText="1"/>
    </xf>
    <xf numFmtId="0" fontId="7" fillId="0" borderId="0" xfId="38" applyFont="1" applyFill="1" applyBorder="1" applyAlignment="1" applyProtection="1">
      <alignment horizontal="left" wrapText="1"/>
    </xf>
    <xf numFmtId="0" fontId="5" fillId="32" borderId="11" xfId="0" applyFont="1" applyFill="1" applyBorder="1" applyAlignment="1" applyProtection="1">
      <alignment horizontal="center" wrapText="1"/>
    </xf>
    <xf numFmtId="0" fontId="5" fillId="35" borderId="13" xfId="0" applyFont="1" applyFill="1" applyBorder="1" applyAlignment="1" applyProtection="1">
      <alignment horizontal="center" vertical="center"/>
    </xf>
    <xf numFmtId="0" fontId="5" fillId="35" borderId="12" xfId="0" applyFont="1" applyFill="1" applyBorder="1" applyAlignment="1" applyProtection="1">
      <alignment horizontal="center" vertical="center"/>
    </xf>
    <xf numFmtId="0" fontId="5" fillId="35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28" xfId="0" applyFont="1" applyFill="1" applyBorder="1" applyAlignment="1" applyProtection="1">
      <alignment horizontal="left" vertical="center" wrapText="1"/>
    </xf>
    <xf numFmtId="0" fontId="5" fillId="32" borderId="13" xfId="0" applyFont="1" applyFill="1" applyBorder="1" applyAlignment="1" applyProtection="1">
      <alignment horizontal="left"/>
    </xf>
    <xf numFmtId="0" fontId="5" fillId="32" borderId="28" xfId="0" applyFont="1" applyFill="1" applyBorder="1" applyAlignment="1" applyProtection="1">
      <alignment horizontal="left"/>
    </xf>
    <xf numFmtId="0" fontId="6" fillId="27" borderId="11" xfId="0" applyFont="1" applyFill="1" applyBorder="1" applyAlignment="1" applyProtection="1">
      <alignment horizontal="center"/>
    </xf>
    <xf numFmtId="0" fontId="5" fillId="28" borderId="0" xfId="0" applyFont="1" applyFill="1" applyBorder="1" applyAlignment="1">
      <alignment horizontal="center"/>
    </xf>
    <xf numFmtId="172" fontId="5" fillId="25" borderId="0" xfId="0" applyNumberFormat="1" applyFont="1" applyFill="1" applyAlignment="1" applyProtection="1">
      <alignment horizontal="center"/>
    </xf>
    <xf numFmtId="0" fontId="5" fillId="25" borderId="0" xfId="0" applyFont="1" applyFill="1" applyAlignment="1" applyProtection="1">
      <alignment horizontal="center"/>
    </xf>
  </cellXfs>
  <cellStyles count="9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50" builtinId="3"/>
    <cellStyle name="Figyelmeztetés" xfId="26" builtinId="11" customBuiltin="1"/>
    <cellStyle name="Hivatkozás" xfId="52" builtinId="8" hidden="1"/>
    <cellStyle name="Hivatkozás" xfId="54" builtinId="8" hidden="1"/>
    <cellStyle name="Hivatkozás" xfId="56" builtinId="8" hidden="1"/>
    <cellStyle name="Hivatkozás" xfId="58" builtinId="8" hidden="1"/>
    <cellStyle name="Hivatkozás" xfId="60" builtinId="8" hidden="1"/>
    <cellStyle name="Hivatkozás" xfId="62" builtinId="8" hidden="1"/>
    <cellStyle name="Hivatkozás" xfId="64" builtinId="8" hidden="1"/>
    <cellStyle name="Hivatkozás" xfId="66" builtinId="8" hidden="1"/>
    <cellStyle name="Hivatkozás" xfId="68" builtinId="8" hidden="1"/>
    <cellStyle name="Hivatkozás" xfId="70" builtinId="8" hidden="1"/>
    <cellStyle name="Hivatkozás" xfId="72" builtinId="8" hidden="1"/>
    <cellStyle name="Hivatkozás" xfId="74" builtinId="8" hidden="1"/>
    <cellStyle name="Hivatkozás" xfId="76" builtinId="8" hidden="1"/>
    <cellStyle name="Hivatkozás" xfId="78" builtinId="8" hidden="1"/>
    <cellStyle name="Hivatkozás" xfId="80" builtinId="8" hidden="1"/>
    <cellStyle name="Hivatkozás" xfId="82" builtinId="8" hidden="1"/>
    <cellStyle name="Hivatkozás" xfId="84" builtinId="8" hidden="1"/>
    <cellStyle name="Hivatkozás" xfId="86" builtinId="8" hidden="1"/>
    <cellStyle name="Hivatkozás" xfId="88" builtinId="8" hidden="1"/>
    <cellStyle name="Hivatkozás" xfId="90" builtinId="8" hidden="1"/>
    <cellStyle name="Hivatkozás" xfId="92" builtinId="8" hidden="1"/>
    <cellStyle name="Hivatkozás" xfId="94" builtinId="8" hidden="1"/>
    <cellStyle name="Hivatkozás" xfId="96" builtinId="8" hidden="1"/>
    <cellStyle name="Hivatkozott cella" xfId="27" builtinId="24" customBuiltin="1"/>
    <cellStyle name="Jegyzet" xfId="28" builtinId="10" customBuiltin="1"/>
    <cellStyle name="Jelölőszín (1)" xfId="29" builtinId="29" customBuiltin="1"/>
    <cellStyle name="Jelölőszín (2)" xfId="30" builtinId="33" customBuiltin="1"/>
    <cellStyle name="Jelölőszín (3)" xfId="31" builtinId="37" customBuiltin="1"/>
    <cellStyle name="Jelölőszín (4)" xfId="32" builtinId="41" customBuiltin="1"/>
    <cellStyle name="Jelölőszín (5)" xfId="33" builtinId="45" customBuiltin="1"/>
    <cellStyle name="Jelölőszín (6)" xfId="34" builtinId="49" customBuiltin="1"/>
    <cellStyle name="Jó" xfId="35" builtinId="26" customBuiltin="1"/>
    <cellStyle name="Kimenet" xfId="36" builtinId="21" customBuiltin="1"/>
    <cellStyle name="Látott hivatkozás" xfId="53" builtinId="9" hidden="1"/>
    <cellStyle name="Látott hivatkozás" xfId="55" builtinId="9" hidden="1"/>
    <cellStyle name="Látott hivatkozás" xfId="57" builtinId="9" hidden="1"/>
    <cellStyle name="Látott hivatkozás" xfId="59" builtinId="9" hidden="1"/>
    <cellStyle name="Látott hivatkozás" xfId="61" builtinId="9" hidden="1"/>
    <cellStyle name="Látott hivatkozás" xfId="63" builtinId="9" hidden="1"/>
    <cellStyle name="Látott hivatkozás" xfId="65" builtinId="9" hidden="1"/>
    <cellStyle name="Látott hivatkozás" xfId="67" builtinId="9" hidden="1"/>
    <cellStyle name="Látott hivatkozás" xfId="69" builtinId="9" hidden="1"/>
    <cellStyle name="Látott hivatkozás" xfId="71" builtinId="9" hidden="1"/>
    <cellStyle name="Látott hivatkozás" xfId="73" builtinId="9" hidden="1"/>
    <cellStyle name="Látott hivatkozás" xfId="75" builtinId="9" hidden="1"/>
    <cellStyle name="Látott hivatkozás" xfId="77" builtinId="9" hidden="1"/>
    <cellStyle name="Látott hivatkozás" xfId="79" builtinId="9" hidden="1"/>
    <cellStyle name="Látott hivatkozás" xfId="81" builtinId="9" hidden="1"/>
    <cellStyle name="Látott hivatkozás" xfId="83" builtinId="9" hidden="1"/>
    <cellStyle name="Látott hivatkozás" xfId="85" builtinId="9" hidden="1"/>
    <cellStyle name="Látott hivatkozás" xfId="87" builtinId="9" hidden="1"/>
    <cellStyle name="Látott hivatkozás" xfId="89" builtinId="9" hidden="1"/>
    <cellStyle name="Látott hivatkozás" xfId="91" builtinId="9" hidden="1"/>
    <cellStyle name="Látott hivatkozás" xfId="93" builtinId="9" hidden="1"/>
    <cellStyle name="Látott hivatkozás" xfId="95" builtinId="9" hidden="1"/>
    <cellStyle name="Látott hivatkozás" xfId="97" builtinId="9" hidden="1"/>
    <cellStyle name="Magyarázó szöveg" xfId="37" builtinId="53" customBuiltin="1"/>
    <cellStyle name="Normál" xfId="0" builtinId="0"/>
    <cellStyle name="Normál 2" xfId="38"/>
    <cellStyle name="Normál 2 2" xfId="43"/>
    <cellStyle name="Normál 2 2 2" xfId="47"/>
    <cellStyle name="Normál 2 3" xfId="45"/>
    <cellStyle name="Normál 2 3 2" xfId="49"/>
    <cellStyle name="Normál 2 4" xfId="46"/>
    <cellStyle name="Normál 3" xfId="44"/>
    <cellStyle name="Normál 3 2" xfId="4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  <cellStyle name="Százalék" xfId="5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110" zoomScaleNormal="110" zoomScalePageLayoutView="90" workbookViewId="0">
      <selection activeCell="B6" sqref="B6"/>
    </sheetView>
  </sheetViews>
  <sheetFormatPr defaultColWidth="8.85546875" defaultRowHeight="12.75" x14ac:dyDescent="0.2"/>
  <cols>
    <col min="1" max="1" width="48.42578125" customWidth="1"/>
    <col min="2" max="2" width="24.42578125" customWidth="1"/>
    <col min="3" max="3" width="11.7109375" customWidth="1"/>
    <col min="4" max="4" width="22.85546875" style="78" customWidth="1"/>
    <col min="5" max="5" width="14.7109375" style="78" customWidth="1"/>
    <col min="6" max="6" width="26.7109375" style="78" customWidth="1"/>
  </cols>
  <sheetData>
    <row r="1" spans="1:6" ht="18.75" x14ac:dyDescent="0.3">
      <c r="A1" s="375" t="s">
        <v>129</v>
      </c>
      <c r="B1" s="375"/>
      <c r="C1" s="87"/>
    </row>
    <row r="2" spans="1:6" ht="15.75" x14ac:dyDescent="0.25">
      <c r="A2" s="377" t="s">
        <v>222</v>
      </c>
      <c r="B2" s="377"/>
      <c r="C2" s="85"/>
    </row>
    <row r="3" spans="1:6" ht="15.75" x14ac:dyDescent="0.25">
      <c r="A3" s="289" t="s">
        <v>214</v>
      </c>
      <c r="B3" s="267" t="e">
        <f>SUM(B4:B6)</f>
        <v>#DIV/0!</v>
      </c>
      <c r="C3" s="85" t="s">
        <v>153</v>
      </c>
    </row>
    <row r="4" spans="1:6" ht="15.75" customHeight="1" x14ac:dyDescent="0.35">
      <c r="A4" s="91" t="s">
        <v>201</v>
      </c>
      <c r="B4" s="268">
        <f>Személyi!C28</f>
        <v>0</v>
      </c>
      <c r="C4" s="85" t="s">
        <v>153</v>
      </c>
      <c r="D4" s="79"/>
      <c r="E4" s="80"/>
      <c r="F4" s="81"/>
    </row>
    <row r="5" spans="1:6" ht="15.75" x14ac:dyDescent="0.25">
      <c r="A5" s="91" t="s">
        <v>233</v>
      </c>
      <c r="B5" s="268">
        <f>Anyag!G33</f>
        <v>0</v>
      </c>
      <c r="C5" s="85" t="s">
        <v>153</v>
      </c>
    </row>
    <row r="6" spans="1:6" ht="15.75" x14ac:dyDescent="0.25">
      <c r="A6" s="91" t="s">
        <v>207</v>
      </c>
      <c r="B6" s="268" t="e">
        <f>Eszköz!I35</f>
        <v>#DIV/0!</v>
      </c>
      <c r="C6" s="85" t="s">
        <v>153</v>
      </c>
    </row>
    <row r="7" spans="1:6" ht="16.5" customHeight="1" x14ac:dyDescent="0.25">
      <c r="A7" s="289" t="s">
        <v>215</v>
      </c>
      <c r="B7" s="269">
        <f>SUM(B8:B11)</f>
        <v>0</v>
      </c>
      <c r="C7" s="85" t="s">
        <v>153</v>
      </c>
      <c r="F7" s="82"/>
    </row>
    <row r="8" spans="1:6" ht="16.5" customHeight="1" x14ac:dyDescent="0.25">
      <c r="A8" s="76" t="s">
        <v>259</v>
      </c>
      <c r="B8" s="374"/>
      <c r="C8" s="85" t="s">
        <v>153</v>
      </c>
      <c r="D8" s="279"/>
      <c r="F8" s="82"/>
    </row>
    <row r="9" spans="1:6" ht="16.5" customHeight="1" x14ac:dyDescent="0.25">
      <c r="A9" s="76" t="s">
        <v>278</v>
      </c>
      <c r="B9" s="374"/>
      <c r="C9" s="85" t="s">
        <v>153</v>
      </c>
      <c r="D9" s="84"/>
      <c r="F9" s="284"/>
    </row>
    <row r="10" spans="1:6" ht="15.75" x14ac:dyDescent="0.25">
      <c r="A10" s="77" t="s">
        <v>216</v>
      </c>
      <c r="B10" s="374"/>
      <c r="C10" s="85" t="s">
        <v>153</v>
      </c>
      <c r="D10" s="280"/>
      <c r="F10" s="75"/>
    </row>
    <row r="11" spans="1:6" ht="16.5" customHeight="1" x14ac:dyDescent="0.25">
      <c r="A11" s="76" t="s">
        <v>279</v>
      </c>
      <c r="B11" s="374"/>
      <c r="C11" s="85" t="s">
        <v>153</v>
      </c>
      <c r="D11" s="280"/>
    </row>
    <row r="12" spans="1:6" ht="15.75" x14ac:dyDescent="0.25">
      <c r="A12" s="290" t="s">
        <v>221</v>
      </c>
      <c r="B12" s="269" t="e">
        <f>B3+B7</f>
        <v>#DIV/0!</v>
      </c>
      <c r="C12" s="85" t="s">
        <v>153</v>
      </c>
      <c r="D12" s="281"/>
    </row>
    <row r="13" spans="1:6" ht="15.75" x14ac:dyDescent="0.25">
      <c r="A13" s="88"/>
      <c r="B13" s="94"/>
      <c r="C13" s="86"/>
      <c r="D13" s="83"/>
    </row>
    <row r="14" spans="1:6" ht="16.5" customHeight="1" x14ac:dyDescent="0.25">
      <c r="A14" s="377" t="s">
        <v>219</v>
      </c>
      <c r="B14" s="377"/>
      <c r="C14" s="90"/>
    </row>
    <row r="15" spans="1:6" ht="16.5" customHeight="1" x14ac:dyDescent="0.25">
      <c r="A15" s="91" t="s">
        <v>130</v>
      </c>
      <c r="B15" s="268" t="e">
        <f>Adattábla!L151</f>
        <v>#DIV/0!</v>
      </c>
      <c r="C15" s="90" t="s">
        <v>131</v>
      </c>
    </row>
    <row r="16" spans="1:6" ht="15.75" x14ac:dyDescent="0.25">
      <c r="A16" s="91" t="s">
        <v>218</v>
      </c>
      <c r="B16" s="268">
        <f>Adattábla!L152</f>
        <v>783</v>
      </c>
      <c r="C16" s="90" t="s">
        <v>131</v>
      </c>
    </row>
    <row r="17" spans="1:5" ht="16.5" customHeight="1" x14ac:dyDescent="0.25">
      <c r="A17" s="89" t="s">
        <v>132</v>
      </c>
      <c r="B17" s="267" t="e">
        <f>Adattábla!L150</f>
        <v>#DIV/0!</v>
      </c>
      <c r="C17" s="90" t="s">
        <v>131</v>
      </c>
    </row>
    <row r="18" spans="1:5" ht="15.75" customHeight="1" x14ac:dyDescent="0.25">
      <c r="A18" s="108" t="s">
        <v>217</v>
      </c>
      <c r="B18" s="107" t="e">
        <f>B12/B17</f>
        <v>#DIV/0!</v>
      </c>
      <c r="C18" s="90" t="s">
        <v>154</v>
      </c>
    </row>
    <row r="19" spans="1:5" ht="15.75" customHeight="1" x14ac:dyDescent="0.25">
      <c r="A19" s="92"/>
      <c r="B19" s="93"/>
      <c r="C19" s="90"/>
    </row>
    <row r="20" spans="1:5" ht="15.75" customHeight="1" x14ac:dyDescent="0.25">
      <c r="A20" s="378" t="s">
        <v>240</v>
      </c>
      <c r="B20" s="378"/>
      <c r="C20" s="90"/>
    </row>
    <row r="21" spans="1:5" ht="15.75" customHeight="1" x14ac:dyDescent="0.25">
      <c r="A21" s="376" t="s">
        <v>220</v>
      </c>
      <c r="B21" s="376"/>
      <c r="C21" s="85"/>
    </row>
    <row r="22" spans="1:5" ht="15.75" x14ac:dyDescent="0.25">
      <c r="A22" s="272" t="s">
        <v>198</v>
      </c>
      <c r="B22" s="273" t="e">
        <f>Adattábla!K147</f>
        <v>#DIV/0!</v>
      </c>
      <c r="C22" s="55"/>
      <c r="D22" s="282"/>
      <c r="E22" s="282"/>
    </row>
    <row r="23" spans="1:5" ht="15.75" x14ac:dyDescent="0.25">
      <c r="A23" s="272" t="s">
        <v>200</v>
      </c>
      <c r="B23" s="273" t="e">
        <f>B22*1.27</f>
        <v>#DIV/0!</v>
      </c>
      <c r="C23" s="55"/>
    </row>
    <row r="24" spans="1:5" ht="17.25" customHeight="1" x14ac:dyDescent="0.25">
      <c r="C24" s="55"/>
    </row>
    <row r="25" spans="1:5" ht="15.75" x14ac:dyDescent="0.25">
      <c r="A25" s="74" t="s">
        <v>199</v>
      </c>
      <c r="B25" s="270" t="e">
        <f>B22*3</f>
        <v>#DIV/0!</v>
      </c>
      <c r="C25" s="55"/>
    </row>
    <row r="26" spans="1:5" ht="16.5" customHeight="1" x14ac:dyDescent="0.25">
      <c r="A26" s="74" t="s">
        <v>200</v>
      </c>
      <c r="B26" s="270" t="e">
        <f>B25*1.27</f>
        <v>#DIV/0!</v>
      </c>
    </row>
    <row r="27" spans="1:5" ht="15.75" customHeight="1" x14ac:dyDescent="0.2"/>
    <row r="28" spans="1:5" ht="15" customHeight="1" x14ac:dyDescent="0.2">
      <c r="A28" s="292" t="s">
        <v>229</v>
      </c>
    </row>
    <row r="29" spans="1:5" ht="15.75" customHeight="1" x14ac:dyDescent="0.2">
      <c r="A29" s="103" t="s">
        <v>236</v>
      </c>
    </row>
  </sheetData>
  <sheetProtection password="D36F" sheet="1" objects="1" scenarios="1"/>
  <mergeCells count="5">
    <mergeCell ref="A1:B1"/>
    <mergeCell ref="A21:B21"/>
    <mergeCell ref="A14:B14"/>
    <mergeCell ref="A2:B2"/>
    <mergeCell ref="A20:B20"/>
  </mergeCells>
  <pageMargins left="0.7" right="0.7" top="0.75" bottom="0.75" header="0.3" footer="0.3"/>
  <pageSetup paperSize="9" orientation="portrait" r:id="rId1"/>
  <ignoredErrors>
    <ignoredError sqref="B3:B8 B15:B18 B22:B26 B10:B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4"/>
  <sheetViews>
    <sheetView showGridLines="0" workbookViewId="0">
      <pane ySplit="2" topLeftCell="A3" activePane="bottomLeft" state="frozen"/>
      <selection pane="bottomLeft" activeCell="J160" sqref="J160"/>
    </sheetView>
  </sheetViews>
  <sheetFormatPr defaultColWidth="9.140625" defaultRowHeight="12.75" x14ac:dyDescent="0.2"/>
  <cols>
    <col min="1" max="1" width="14.140625" style="12" customWidth="1"/>
    <col min="2" max="2" width="27.42578125" style="4" customWidth="1"/>
    <col min="3" max="3" width="10.42578125" style="121" customWidth="1"/>
    <col min="4" max="4" width="9.7109375" style="4" customWidth="1"/>
    <col min="5" max="5" width="9" style="122" customWidth="1"/>
    <col min="6" max="6" width="9.140625" style="127" customWidth="1"/>
    <col min="7" max="7" width="9.42578125" style="125" customWidth="1"/>
    <col min="8" max="8" width="14.140625" style="125" bestFit="1" customWidth="1"/>
    <col min="9" max="9" width="14.5703125" style="125" bestFit="1" customWidth="1"/>
    <col min="10" max="10" width="14.140625" style="125" bestFit="1" customWidth="1"/>
    <col min="11" max="12" width="14.5703125" style="4" bestFit="1" customWidth="1"/>
    <col min="13" max="13" width="20.85546875" style="125" bestFit="1" customWidth="1"/>
    <col min="14" max="14" width="17.42578125" style="125" bestFit="1" customWidth="1"/>
    <col min="15" max="15" width="41.42578125" style="126" bestFit="1" customWidth="1"/>
    <col min="16" max="16" width="8.42578125" style="123" customWidth="1"/>
    <col min="17" max="17" width="24.140625" style="5" bestFit="1" customWidth="1"/>
    <col min="18" max="18" width="13" style="5" customWidth="1"/>
    <col min="19" max="20" width="9.140625" style="5"/>
    <col min="21" max="21" width="12.85546875" style="5" customWidth="1"/>
    <col min="22" max="22" width="14" style="4" customWidth="1"/>
    <col min="23" max="16384" width="9.140625" style="4"/>
  </cols>
  <sheetData>
    <row r="1" spans="1:21" x14ac:dyDescent="0.2">
      <c r="A1" s="388" t="s">
        <v>237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</row>
    <row r="2" spans="1:21" s="36" customFormat="1" ht="53.25" x14ac:dyDescent="0.2">
      <c r="A2" s="110" t="s">
        <v>25</v>
      </c>
      <c r="B2" s="111" t="s">
        <v>28</v>
      </c>
      <c r="C2" s="110" t="s">
        <v>29</v>
      </c>
      <c r="D2" s="110" t="s">
        <v>10</v>
      </c>
      <c r="E2" s="110" t="s">
        <v>112</v>
      </c>
      <c r="F2" s="110" t="s">
        <v>111</v>
      </c>
      <c r="G2" s="110" t="s">
        <v>110</v>
      </c>
      <c r="H2" s="265" t="s">
        <v>235</v>
      </c>
      <c r="I2" s="110" t="s">
        <v>270</v>
      </c>
      <c r="J2" s="110" t="s">
        <v>271</v>
      </c>
      <c r="K2" s="110" t="s">
        <v>272</v>
      </c>
      <c r="L2" s="110" t="s">
        <v>273</v>
      </c>
      <c r="M2" s="124" t="s">
        <v>274</v>
      </c>
      <c r="N2" s="110" t="s">
        <v>45</v>
      </c>
      <c r="O2" s="110" t="s">
        <v>88</v>
      </c>
      <c r="P2" s="110" t="s">
        <v>44</v>
      </c>
      <c r="Q2" s="110" t="s">
        <v>46</v>
      </c>
      <c r="R2" s="110" t="s">
        <v>47</v>
      </c>
    </row>
    <row r="3" spans="1:21" s="49" customFormat="1" x14ac:dyDescent="0.2">
      <c r="A3" s="112" t="s">
        <v>0</v>
      </c>
      <c r="B3" s="17"/>
      <c r="C3" s="17"/>
      <c r="D3" s="17"/>
      <c r="E3" s="18"/>
      <c r="F3" s="27"/>
      <c r="G3" s="27"/>
      <c r="H3" s="28"/>
      <c r="I3" s="28"/>
      <c r="J3" s="29"/>
      <c r="K3" s="29"/>
      <c r="L3" s="30"/>
      <c r="M3" s="31"/>
      <c r="N3" s="36"/>
      <c r="O3" s="36"/>
      <c r="P3" s="36"/>
      <c r="Q3" s="36"/>
      <c r="R3" s="36"/>
    </row>
    <row r="4" spans="1:21" ht="12.75" customHeight="1" x14ac:dyDescent="0.2">
      <c r="A4" s="389" t="s">
        <v>1</v>
      </c>
      <c r="B4" s="387" t="s">
        <v>15</v>
      </c>
      <c r="C4" s="128" t="s">
        <v>12</v>
      </c>
      <c r="D4" s="129">
        <v>21.75</v>
      </c>
      <c r="E4" s="130">
        <v>2609</v>
      </c>
      <c r="F4" s="130">
        <f t="shared" ref="F4:F14" si="0">D4*E4</f>
        <v>56745.75</v>
      </c>
      <c r="G4" s="367"/>
      <c r="H4" s="130" t="e">
        <f>Összesítő!$B$18</f>
        <v>#DIV/0!</v>
      </c>
      <c r="I4" s="208" t="e">
        <f>F4/G4</f>
        <v>#DIV/0!</v>
      </c>
      <c r="J4" s="130" t="e">
        <f>H4*I4</f>
        <v>#DIV/0!</v>
      </c>
      <c r="K4" s="130" t="e">
        <f>J4*12</f>
        <v>#DIV/0!</v>
      </c>
      <c r="L4" s="130" t="e">
        <f t="shared" ref="L4:L14" si="1">J4/D4</f>
        <v>#DIV/0!</v>
      </c>
      <c r="M4" s="209" t="e">
        <f t="shared" ref="M4:M14" si="2">L4/E4</f>
        <v>#DIV/0!</v>
      </c>
      <c r="N4" s="210" t="s">
        <v>91</v>
      </c>
      <c r="O4" s="210" t="s">
        <v>68</v>
      </c>
      <c r="P4" s="211">
        <v>177</v>
      </c>
      <c r="Q4" s="211">
        <v>52.05</v>
      </c>
      <c r="R4" s="211" t="s">
        <v>66</v>
      </c>
      <c r="S4" s="4"/>
      <c r="T4" s="4"/>
      <c r="U4" s="4"/>
    </row>
    <row r="5" spans="1:21" ht="13.5" customHeight="1" x14ac:dyDescent="0.25">
      <c r="A5" s="390"/>
      <c r="B5" s="385"/>
      <c r="C5" s="131" t="s">
        <v>77</v>
      </c>
      <c r="D5" s="132">
        <v>8.6904000000000003</v>
      </c>
      <c r="E5" s="133">
        <v>489</v>
      </c>
      <c r="F5" s="133">
        <f t="shared" si="0"/>
        <v>4249.6055999999999</v>
      </c>
      <c r="G5" s="368"/>
      <c r="H5" s="133" t="e">
        <f>H4</f>
        <v>#DIV/0!</v>
      </c>
      <c r="I5" s="212" t="e">
        <f t="shared" ref="I5:I13" si="3">F5/G5</f>
        <v>#DIV/0!</v>
      </c>
      <c r="J5" s="133" t="e">
        <f t="shared" ref="J5:J13" si="4">H5*I5</f>
        <v>#DIV/0!</v>
      </c>
      <c r="K5" s="133" t="e">
        <f t="shared" ref="K5:K13" si="5">J5*12</f>
        <v>#DIV/0!</v>
      </c>
      <c r="L5" s="133" t="e">
        <f t="shared" si="1"/>
        <v>#DIV/0!</v>
      </c>
      <c r="M5" s="213" t="e">
        <f t="shared" si="2"/>
        <v>#DIV/0!</v>
      </c>
      <c r="N5" s="214" t="s">
        <v>109</v>
      </c>
      <c r="O5" s="214" t="s">
        <v>82</v>
      </c>
      <c r="P5" s="214"/>
      <c r="Q5" s="214">
        <v>52</v>
      </c>
      <c r="R5" s="214" t="s">
        <v>66</v>
      </c>
      <c r="S5" s="113"/>
      <c r="T5" s="4"/>
      <c r="U5" s="4"/>
    </row>
    <row r="6" spans="1:21" ht="12" customHeight="1" x14ac:dyDescent="0.2">
      <c r="A6" s="390"/>
      <c r="B6" s="134" t="s">
        <v>16</v>
      </c>
      <c r="C6" s="135" t="s">
        <v>14</v>
      </c>
      <c r="D6" s="170">
        <v>0.16669999999999999</v>
      </c>
      <c r="E6" s="133">
        <v>3853</v>
      </c>
      <c r="F6" s="133">
        <f t="shared" si="0"/>
        <v>642.29509999999993</v>
      </c>
      <c r="G6" s="368"/>
      <c r="H6" s="133" t="e">
        <f>H5</f>
        <v>#DIV/0!</v>
      </c>
      <c r="I6" s="212" t="e">
        <f t="shared" si="3"/>
        <v>#DIV/0!</v>
      </c>
      <c r="J6" s="133" t="e">
        <f t="shared" si="4"/>
        <v>#DIV/0!</v>
      </c>
      <c r="K6" s="133" t="e">
        <f t="shared" si="5"/>
        <v>#DIV/0!</v>
      </c>
      <c r="L6" s="133" t="e">
        <f t="shared" si="1"/>
        <v>#DIV/0!</v>
      </c>
      <c r="M6" s="213" t="e">
        <f t="shared" si="2"/>
        <v>#DIV/0!</v>
      </c>
      <c r="N6" s="215" t="s">
        <v>92</v>
      </c>
      <c r="O6" s="215" t="s">
        <v>68</v>
      </c>
      <c r="P6" s="215">
        <v>470</v>
      </c>
      <c r="Q6" s="215">
        <v>52.05</v>
      </c>
      <c r="R6" s="215" t="s">
        <v>66</v>
      </c>
      <c r="S6" s="4"/>
      <c r="T6" s="4"/>
      <c r="U6" s="4"/>
    </row>
    <row r="7" spans="1:21" ht="12.75" customHeight="1" x14ac:dyDescent="0.2">
      <c r="A7" s="390"/>
      <c r="B7" s="384" t="s">
        <v>17</v>
      </c>
      <c r="C7" s="135" t="s">
        <v>12</v>
      </c>
      <c r="D7" s="132">
        <v>21.75</v>
      </c>
      <c r="E7" s="133">
        <v>2137</v>
      </c>
      <c r="F7" s="133">
        <f t="shared" si="0"/>
        <v>46479.75</v>
      </c>
      <c r="G7" s="368"/>
      <c r="H7" s="133" t="e">
        <f t="shared" ref="H7:H14" si="6">H6</f>
        <v>#DIV/0!</v>
      </c>
      <c r="I7" s="212" t="e">
        <f t="shared" si="3"/>
        <v>#DIV/0!</v>
      </c>
      <c r="J7" s="133" t="e">
        <f t="shared" si="4"/>
        <v>#DIV/0!</v>
      </c>
      <c r="K7" s="133" t="e">
        <f t="shared" si="5"/>
        <v>#DIV/0!</v>
      </c>
      <c r="L7" s="133" t="e">
        <f t="shared" si="1"/>
        <v>#DIV/0!</v>
      </c>
      <c r="M7" s="213" t="e">
        <f t="shared" si="2"/>
        <v>#DIV/0!</v>
      </c>
      <c r="N7" s="215" t="s">
        <v>93</v>
      </c>
      <c r="O7" s="215" t="s">
        <v>69</v>
      </c>
      <c r="P7" s="215">
        <v>480</v>
      </c>
      <c r="Q7" s="215">
        <v>117</v>
      </c>
      <c r="R7" s="215" t="s">
        <v>66</v>
      </c>
      <c r="S7" s="4"/>
      <c r="T7" s="4"/>
      <c r="U7" s="4"/>
    </row>
    <row r="8" spans="1:21" ht="12.75" customHeight="1" x14ac:dyDescent="0.25">
      <c r="A8" s="390"/>
      <c r="B8" s="385"/>
      <c r="C8" s="135" t="s">
        <v>24</v>
      </c>
      <c r="D8" s="132">
        <v>4.3452000000000002</v>
      </c>
      <c r="E8" s="133">
        <v>565</v>
      </c>
      <c r="F8" s="133">
        <f t="shared" si="0"/>
        <v>2455.038</v>
      </c>
      <c r="G8" s="368"/>
      <c r="H8" s="133" t="e">
        <f t="shared" si="6"/>
        <v>#DIV/0!</v>
      </c>
      <c r="I8" s="212" t="e">
        <f t="shared" si="3"/>
        <v>#DIV/0!</v>
      </c>
      <c r="J8" s="133" t="e">
        <f t="shared" si="4"/>
        <v>#DIV/0!</v>
      </c>
      <c r="K8" s="133" t="e">
        <f t="shared" si="5"/>
        <v>#DIV/0!</v>
      </c>
      <c r="L8" s="133" t="e">
        <f t="shared" si="1"/>
        <v>#DIV/0!</v>
      </c>
      <c r="M8" s="213" t="e">
        <f t="shared" si="2"/>
        <v>#DIV/0!</v>
      </c>
      <c r="N8" s="214">
        <v>565</v>
      </c>
      <c r="O8" s="214" t="s">
        <v>53</v>
      </c>
      <c r="P8" s="214"/>
      <c r="Q8" s="214"/>
      <c r="R8" s="214"/>
      <c r="S8" s="113"/>
      <c r="T8" s="4"/>
      <c r="U8" s="4"/>
    </row>
    <row r="9" spans="1:21" ht="12.75" customHeight="1" x14ac:dyDescent="0.2">
      <c r="A9" s="390"/>
      <c r="B9" s="134" t="s">
        <v>18</v>
      </c>
      <c r="C9" s="135" t="s">
        <v>14</v>
      </c>
      <c r="D9" s="132">
        <v>0.16669999999999999</v>
      </c>
      <c r="E9" s="133">
        <v>2861</v>
      </c>
      <c r="F9" s="133">
        <f t="shared" si="0"/>
        <v>476.92869999999994</v>
      </c>
      <c r="G9" s="368"/>
      <c r="H9" s="133" t="e">
        <f t="shared" si="6"/>
        <v>#DIV/0!</v>
      </c>
      <c r="I9" s="212" t="e">
        <f t="shared" si="3"/>
        <v>#DIV/0!</v>
      </c>
      <c r="J9" s="133" t="e">
        <f t="shared" si="4"/>
        <v>#DIV/0!</v>
      </c>
      <c r="K9" s="133" t="e">
        <f t="shared" si="5"/>
        <v>#DIV/0!</v>
      </c>
      <c r="L9" s="133" t="e">
        <f t="shared" si="1"/>
        <v>#DIV/0!</v>
      </c>
      <c r="M9" s="213" t="e">
        <f t="shared" si="2"/>
        <v>#DIV/0!</v>
      </c>
      <c r="N9" s="215" t="s">
        <v>94</v>
      </c>
      <c r="O9" s="215" t="s">
        <v>69</v>
      </c>
      <c r="P9" s="215">
        <v>480</v>
      </c>
      <c r="Q9" s="215">
        <v>117</v>
      </c>
      <c r="R9" s="215" t="s">
        <v>66</v>
      </c>
      <c r="S9" s="4"/>
      <c r="T9" s="4"/>
      <c r="U9" s="4"/>
    </row>
    <row r="10" spans="1:21" x14ac:dyDescent="0.2">
      <c r="A10" s="390"/>
      <c r="B10" s="136" t="s">
        <v>19</v>
      </c>
      <c r="C10" s="131" t="s">
        <v>12</v>
      </c>
      <c r="D10" s="285">
        <v>21.75</v>
      </c>
      <c r="E10" s="133">
        <v>270</v>
      </c>
      <c r="F10" s="133">
        <f t="shared" si="0"/>
        <v>5872.5</v>
      </c>
      <c r="G10" s="368"/>
      <c r="H10" s="133" t="e">
        <f t="shared" si="6"/>
        <v>#DIV/0!</v>
      </c>
      <c r="I10" s="212" t="e">
        <f t="shared" si="3"/>
        <v>#DIV/0!</v>
      </c>
      <c r="J10" s="133" t="e">
        <f t="shared" si="4"/>
        <v>#DIV/0!</v>
      </c>
      <c r="K10" s="133" t="e">
        <f t="shared" si="5"/>
        <v>#DIV/0!</v>
      </c>
      <c r="L10" s="133" t="e">
        <f t="shared" si="1"/>
        <v>#DIV/0!</v>
      </c>
      <c r="M10" s="213" t="e">
        <f t="shared" si="2"/>
        <v>#DIV/0!</v>
      </c>
      <c r="N10" s="215">
        <v>270</v>
      </c>
      <c r="O10" s="215" t="s">
        <v>53</v>
      </c>
      <c r="P10" s="214"/>
      <c r="Q10" s="214"/>
      <c r="R10" s="214"/>
      <c r="S10" s="4"/>
      <c r="T10" s="4"/>
      <c r="U10" s="4"/>
    </row>
    <row r="11" spans="1:21" x14ac:dyDescent="0.2">
      <c r="A11" s="390"/>
      <c r="B11" s="134" t="s">
        <v>20</v>
      </c>
      <c r="C11" s="137" t="s">
        <v>14</v>
      </c>
      <c r="D11" s="132">
        <v>0.16669999999999999</v>
      </c>
      <c r="E11" s="133">
        <v>287</v>
      </c>
      <c r="F11" s="133">
        <f t="shared" si="0"/>
        <v>47.842899999999993</v>
      </c>
      <c r="G11" s="368"/>
      <c r="H11" s="133" t="e">
        <f t="shared" si="6"/>
        <v>#DIV/0!</v>
      </c>
      <c r="I11" s="212" t="e">
        <f t="shared" si="3"/>
        <v>#DIV/0!</v>
      </c>
      <c r="J11" s="133" t="e">
        <f t="shared" si="4"/>
        <v>#DIV/0!</v>
      </c>
      <c r="K11" s="133" t="e">
        <f t="shared" si="5"/>
        <v>#DIV/0!</v>
      </c>
      <c r="L11" s="133" t="e">
        <f t="shared" si="1"/>
        <v>#DIV/0!</v>
      </c>
      <c r="M11" s="213" t="e">
        <f t="shared" si="2"/>
        <v>#DIV/0!</v>
      </c>
      <c r="N11" s="215">
        <v>287</v>
      </c>
      <c r="O11" s="215" t="s">
        <v>53</v>
      </c>
      <c r="P11" s="214"/>
      <c r="Q11" s="214"/>
      <c r="R11" s="214"/>
      <c r="S11" s="4"/>
      <c r="T11" s="4"/>
      <c r="U11" s="4"/>
    </row>
    <row r="12" spans="1:21" ht="12.75" customHeight="1" x14ac:dyDescent="0.2">
      <c r="A12" s="390"/>
      <c r="B12" s="138" t="s">
        <v>21</v>
      </c>
      <c r="C12" s="137" t="s">
        <v>14</v>
      </c>
      <c r="D12" s="132">
        <v>0.16669999999999999</v>
      </c>
      <c r="E12" s="133">
        <v>4087</v>
      </c>
      <c r="F12" s="133">
        <f t="shared" si="0"/>
        <v>681.30289999999991</v>
      </c>
      <c r="G12" s="368"/>
      <c r="H12" s="133" t="e">
        <f t="shared" si="6"/>
        <v>#DIV/0!</v>
      </c>
      <c r="I12" s="212" t="e">
        <f t="shared" si="3"/>
        <v>#DIV/0!</v>
      </c>
      <c r="J12" s="133" t="e">
        <f t="shared" si="4"/>
        <v>#DIV/0!</v>
      </c>
      <c r="K12" s="133" t="e">
        <f t="shared" si="5"/>
        <v>#DIV/0!</v>
      </c>
      <c r="L12" s="133" t="e">
        <f t="shared" si="1"/>
        <v>#DIV/0!</v>
      </c>
      <c r="M12" s="213" t="e">
        <f t="shared" si="2"/>
        <v>#DIV/0!</v>
      </c>
      <c r="N12" s="214"/>
      <c r="O12" s="214"/>
      <c r="P12" s="214"/>
      <c r="Q12" s="214"/>
      <c r="R12" s="214"/>
      <c r="S12" s="4"/>
      <c r="T12" s="4"/>
      <c r="U12" s="4"/>
    </row>
    <row r="13" spans="1:21" x14ac:dyDescent="0.2">
      <c r="A13" s="390"/>
      <c r="B13" s="139" t="s">
        <v>34</v>
      </c>
      <c r="C13" s="137" t="s">
        <v>14</v>
      </c>
      <c r="D13" s="132">
        <v>0.16669999999999999</v>
      </c>
      <c r="E13" s="133">
        <v>1001</v>
      </c>
      <c r="F13" s="133">
        <f t="shared" si="0"/>
        <v>166.86669999999998</v>
      </c>
      <c r="G13" s="368"/>
      <c r="H13" s="133" t="e">
        <f t="shared" si="6"/>
        <v>#DIV/0!</v>
      </c>
      <c r="I13" s="212" t="e">
        <f t="shared" si="3"/>
        <v>#DIV/0!</v>
      </c>
      <c r="J13" s="133" t="e">
        <f t="shared" si="4"/>
        <v>#DIV/0!</v>
      </c>
      <c r="K13" s="133" t="e">
        <f t="shared" si="5"/>
        <v>#DIV/0!</v>
      </c>
      <c r="L13" s="133" t="e">
        <f t="shared" si="1"/>
        <v>#DIV/0!</v>
      </c>
      <c r="M13" s="213" t="e">
        <f t="shared" si="2"/>
        <v>#DIV/0!</v>
      </c>
      <c r="N13" s="214"/>
      <c r="O13" s="214"/>
      <c r="P13" s="214"/>
      <c r="Q13" s="214"/>
      <c r="R13" s="214"/>
      <c r="S13" s="4"/>
      <c r="T13" s="4"/>
      <c r="U13" s="4"/>
    </row>
    <row r="14" spans="1:21" x14ac:dyDescent="0.2">
      <c r="A14" s="390"/>
      <c r="B14" s="140" t="s">
        <v>33</v>
      </c>
      <c r="C14" s="141" t="s">
        <v>14</v>
      </c>
      <c r="D14" s="142">
        <v>0.16669999999999999</v>
      </c>
      <c r="E14" s="143">
        <v>1711</v>
      </c>
      <c r="F14" s="143">
        <f t="shared" si="0"/>
        <v>285.22369999999995</v>
      </c>
      <c r="G14" s="369"/>
      <c r="H14" s="133" t="e">
        <f t="shared" si="6"/>
        <v>#DIV/0!</v>
      </c>
      <c r="I14" s="216" t="e">
        <f t="shared" ref="I14" si="7">F14/G14</f>
        <v>#DIV/0!</v>
      </c>
      <c r="J14" s="143" t="e">
        <f t="shared" ref="J14" si="8">H14*I14</f>
        <v>#DIV/0!</v>
      </c>
      <c r="K14" s="143" t="e">
        <f t="shared" ref="K14" si="9">J14*12</f>
        <v>#DIV/0!</v>
      </c>
      <c r="L14" s="143" t="e">
        <f t="shared" si="1"/>
        <v>#DIV/0!</v>
      </c>
      <c r="M14" s="217" t="e">
        <f t="shared" si="2"/>
        <v>#DIV/0!</v>
      </c>
      <c r="N14" s="218"/>
      <c r="O14" s="218"/>
      <c r="P14" s="218"/>
      <c r="Q14" s="218"/>
      <c r="R14" s="218"/>
      <c r="S14" s="4"/>
      <c r="T14" s="4"/>
      <c r="U14" s="4"/>
    </row>
    <row r="15" spans="1:21" x14ac:dyDescent="0.2">
      <c r="A15" s="390"/>
      <c r="B15" s="144" t="s">
        <v>22</v>
      </c>
      <c r="C15" s="145" t="s">
        <v>126</v>
      </c>
      <c r="D15" s="129">
        <v>15</v>
      </c>
      <c r="E15" s="130">
        <v>378</v>
      </c>
      <c r="F15" s="130"/>
      <c r="G15" s="130"/>
      <c r="H15" s="367"/>
      <c r="I15" s="208"/>
      <c r="J15" s="130"/>
      <c r="K15" s="130">
        <f>D15*E15*H15</f>
        <v>0</v>
      </c>
      <c r="L15" s="130"/>
      <c r="M15" s="209"/>
      <c r="N15" s="219"/>
      <c r="O15" s="220" t="s">
        <v>67</v>
      </c>
      <c r="P15" s="219"/>
      <c r="Q15" s="219"/>
      <c r="R15" s="219"/>
      <c r="S15" s="4"/>
      <c r="T15" s="4"/>
      <c r="U15" s="4"/>
    </row>
    <row r="16" spans="1:21" x14ac:dyDescent="0.2">
      <c r="A16" s="391"/>
      <c r="B16" s="146" t="s">
        <v>32</v>
      </c>
      <c r="C16" s="147" t="s">
        <v>127</v>
      </c>
      <c r="D16" s="148">
        <v>8</v>
      </c>
      <c r="E16" s="149">
        <v>378</v>
      </c>
      <c r="F16" s="149"/>
      <c r="G16" s="149"/>
      <c r="H16" s="370"/>
      <c r="I16" s="221"/>
      <c r="J16" s="149"/>
      <c r="K16" s="149">
        <f>D16*E16*H16</f>
        <v>0</v>
      </c>
      <c r="L16" s="149"/>
      <c r="M16" s="222"/>
      <c r="N16" s="223"/>
      <c r="O16" s="218" t="s">
        <v>67</v>
      </c>
      <c r="P16" s="223"/>
      <c r="Q16" s="223"/>
      <c r="R16" s="223"/>
      <c r="S16" s="4"/>
      <c r="T16" s="4"/>
      <c r="U16" s="4"/>
    </row>
    <row r="17" spans="1:21" x14ac:dyDescent="0.2">
      <c r="A17" s="19"/>
      <c r="B17" s="150"/>
      <c r="C17" s="151" t="s">
        <v>30</v>
      </c>
      <c r="D17" s="152"/>
      <c r="E17" s="153">
        <f>SUM(E4:E16)</f>
        <v>20626</v>
      </c>
      <c r="F17" s="153">
        <f>SUM(F4:F16)</f>
        <v>118103.1036</v>
      </c>
      <c r="G17" s="262"/>
      <c r="H17" s="166"/>
      <c r="I17" s="153" t="e">
        <f>SUM(I4:I16)</f>
        <v>#DIV/0!</v>
      </c>
      <c r="J17" s="224"/>
      <c r="K17" s="153" t="e">
        <f>SUM(K4:K16)</f>
        <v>#DIV/0!</v>
      </c>
      <c r="L17" s="225"/>
      <c r="M17" s="226"/>
      <c r="N17" s="227"/>
      <c r="O17" s="227"/>
      <c r="P17" s="227"/>
      <c r="Q17" s="227"/>
      <c r="R17" s="227"/>
      <c r="S17" s="4"/>
      <c r="T17" s="4"/>
      <c r="U17" s="4"/>
    </row>
    <row r="18" spans="1:21" x14ac:dyDescent="0.2">
      <c r="A18" s="109" t="s">
        <v>3</v>
      </c>
      <c r="B18" s="154"/>
      <c r="C18" s="150"/>
      <c r="D18" s="152"/>
      <c r="E18" s="155"/>
      <c r="F18" s="156"/>
      <c r="G18" s="263"/>
      <c r="H18" s="235"/>
      <c r="I18" s="226"/>
      <c r="J18" s="156"/>
      <c r="K18" s="156"/>
      <c r="L18" s="228"/>
      <c r="M18" s="229"/>
      <c r="N18" s="227"/>
      <c r="O18" s="227"/>
      <c r="P18" s="227"/>
      <c r="Q18" s="227"/>
      <c r="R18" s="227"/>
      <c r="S18" s="4"/>
      <c r="T18" s="4"/>
      <c r="U18" s="4"/>
    </row>
    <row r="19" spans="1:21" ht="12.75" customHeight="1" x14ac:dyDescent="0.2">
      <c r="A19" s="389" t="s">
        <v>26</v>
      </c>
      <c r="B19" s="157" t="s">
        <v>15</v>
      </c>
      <c r="C19" s="128" t="s">
        <v>13</v>
      </c>
      <c r="D19" s="129">
        <v>4.3452000000000002</v>
      </c>
      <c r="E19" s="130">
        <v>53.21</v>
      </c>
      <c r="F19" s="130">
        <f t="shared" ref="F19:F28" si="10">D19*E19</f>
        <v>231.20809200000002</v>
      </c>
      <c r="G19" s="367"/>
      <c r="H19" s="130" t="e">
        <f>H14</f>
        <v>#DIV/0!</v>
      </c>
      <c r="I19" s="208" t="e">
        <f>F19/G19</f>
        <v>#DIV/0!</v>
      </c>
      <c r="J19" s="130" t="e">
        <f>H19*I19</f>
        <v>#DIV/0!</v>
      </c>
      <c r="K19" s="130" t="e">
        <f>J19*12</f>
        <v>#DIV/0!</v>
      </c>
      <c r="L19" s="130" t="e">
        <f t="shared" ref="L19:L28" si="11">J19/D19</f>
        <v>#DIV/0!</v>
      </c>
      <c r="M19" s="209" t="e">
        <f t="shared" ref="M19:M28" si="12">L19/E19</f>
        <v>#DIV/0!</v>
      </c>
      <c r="N19" s="219">
        <v>25</v>
      </c>
      <c r="O19" s="219" t="s">
        <v>72</v>
      </c>
      <c r="P19" s="219"/>
      <c r="Q19" s="219">
        <v>28</v>
      </c>
      <c r="R19" s="219" t="s">
        <v>48</v>
      </c>
      <c r="S19" s="4"/>
      <c r="T19" s="4"/>
      <c r="U19" s="4"/>
    </row>
    <row r="20" spans="1:21" x14ac:dyDescent="0.2">
      <c r="A20" s="390"/>
      <c r="B20" s="158"/>
      <c r="C20" s="131" t="s">
        <v>23</v>
      </c>
      <c r="D20" s="132">
        <v>13.0357</v>
      </c>
      <c r="E20" s="133">
        <v>1269.4100000000001</v>
      </c>
      <c r="F20" s="133">
        <f t="shared" si="10"/>
        <v>16547.647937000002</v>
      </c>
      <c r="G20" s="368"/>
      <c r="H20" s="133" t="e">
        <f>H19</f>
        <v>#DIV/0!</v>
      </c>
      <c r="I20" s="212" t="e">
        <f t="shared" ref="I20:I27" si="13">F20/G20</f>
        <v>#DIV/0!</v>
      </c>
      <c r="J20" s="133" t="e">
        <f t="shared" ref="J20:J27" si="14">H20*I20</f>
        <v>#DIV/0!</v>
      </c>
      <c r="K20" s="133" t="e">
        <f t="shared" ref="K20:K27" si="15">J20*12</f>
        <v>#DIV/0!</v>
      </c>
      <c r="L20" s="133" t="e">
        <f t="shared" si="11"/>
        <v>#DIV/0!</v>
      </c>
      <c r="M20" s="213" t="e">
        <f t="shared" si="12"/>
        <v>#DIV/0!</v>
      </c>
      <c r="N20" s="214" t="s">
        <v>95</v>
      </c>
      <c r="O20" s="214" t="s">
        <v>68</v>
      </c>
      <c r="P20" s="214"/>
      <c r="Q20" s="214">
        <v>1055</v>
      </c>
      <c r="R20" s="214" t="s">
        <v>48</v>
      </c>
      <c r="S20" s="4"/>
      <c r="T20" s="4"/>
      <c r="U20" s="4"/>
    </row>
    <row r="21" spans="1:21" x14ac:dyDescent="0.2">
      <c r="A21" s="390"/>
      <c r="B21" s="134" t="s">
        <v>16</v>
      </c>
      <c r="C21" s="135" t="s">
        <v>14</v>
      </c>
      <c r="D21" s="170">
        <v>0.16669999999999999</v>
      </c>
      <c r="E21" s="133">
        <v>1230.8399999999999</v>
      </c>
      <c r="F21" s="133">
        <f t="shared" si="10"/>
        <v>205.18102799999997</v>
      </c>
      <c r="G21" s="368"/>
      <c r="H21" s="133" t="e">
        <f t="shared" ref="H21:H28" si="16">H20</f>
        <v>#DIV/0!</v>
      </c>
      <c r="I21" s="212" t="e">
        <f t="shared" si="13"/>
        <v>#DIV/0!</v>
      </c>
      <c r="J21" s="133" t="e">
        <f t="shared" si="14"/>
        <v>#DIV/0!</v>
      </c>
      <c r="K21" s="133" t="e">
        <f t="shared" si="15"/>
        <v>#DIV/0!</v>
      </c>
      <c r="L21" s="133" t="e">
        <f t="shared" si="11"/>
        <v>#DIV/0!</v>
      </c>
      <c r="M21" s="213" t="e">
        <f t="shared" si="12"/>
        <v>#DIV/0!</v>
      </c>
      <c r="N21" s="214" t="s">
        <v>96</v>
      </c>
      <c r="O21" s="214" t="s">
        <v>68</v>
      </c>
      <c r="P21" s="214"/>
      <c r="Q21" s="214">
        <v>1039</v>
      </c>
      <c r="R21" s="214" t="s">
        <v>48</v>
      </c>
      <c r="S21" s="4"/>
      <c r="T21" s="4"/>
      <c r="U21" s="4"/>
    </row>
    <row r="22" spans="1:21" x14ac:dyDescent="0.2">
      <c r="A22" s="390"/>
      <c r="B22" s="136" t="s">
        <v>17</v>
      </c>
      <c r="C22" s="135" t="s">
        <v>12</v>
      </c>
      <c r="D22" s="132">
        <v>21.75</v>
      </c>
      <c r="E22" s="133">
        <v>1409.64</v>
      </c>
      <c r="F22" s="133">
        <f t="shared" si="10"/>
        <v>30659.670000000002</v>
      </c>
      <c r="G22" s="368"/>
      <c r="H22" s="133" t="e">
        <f t="shared" si="16"/>
        <v>#DIV/0!</v>
      </c>
      <c r="I22" s="212" t="e">
        <f t="shared" si="13"/>
        <v>#DIV/0!</v>
      </c>
      <c r="J22" s="133" t="e">
        <f t="shared" si="14"/>
        <v>#DIV/0!</v>
      </c>
      <c r="K22" s="133" t="e">
        <f t="shared" si="15"/>
        <v>#DIV/0!</v>
      </c>
      <c r="L22" s="133" t="e">
        <f t="shared" si="11"/>
        <v>#DIV/0!</v>
      </c>
      <c r="M22" s="213" t="e">
        <f t="shared" si="12"/>
        <v>#DIV/0!</v>
      </c>
      <c r="N22" s="214" t="s">
        <v>73</v>
      </c>
      <c r="O22" s="214" t="s">
        <v>68</v>
      </c>
      <c r="P22" s="214"/>
      <c r="Q22" s="214">
        <v>654</v>
      </c>
      <c r="R22" s="214" t="s">
        <v>48</v>
      </c>
      <c r="S22" s="4"/>
      <c r="T22" s="4"/>
      <c r="U22" s="4"/>
    </row>
    <row r="23" spans="1:21" x14ac:dyDescent="0.2">
      <c r="A23" s="390"/>
      <c r="B23" s="134" t="s">
        <v>18</v>
      </c>
      <c r="C23" s="135" t="s">
        <v>14</v>
      </c>
      <c r="D23" s="132">
        <v>0.16669999999999999</v>
      </c>
      <c r="E23" s="133">
        <v>2054.36</v>
      </c>
      <c r="F23" s="133">
        <f t="shared" si="10"/>
        <v>342.46181200000001</v>
      </c>
      <c r="G23" s="368"/>
      <c r="H23" s="133" t="e">
        <f t="shared" si="16"/>
        <v>#DIV/0!</v>
      </c>
      <c r="I23" s="212" t="e">
        <f t="shared" si="13"/>
        <v>#DIV/0!</v>
      </c>
      <c r="J23" s="133" t="e">
        <f t="shared" si="14"/>
        <v>#DIV/0!</v>
      </c>
      <c r="K23" s="133" t="e">
        <f t="shared" si="15"/>
        <v>#DIV/0!</v>
      </c>
      <c r="L23" s="133" t="e">
        <f t="shared" si="11"/>
        <v>#DIV/0!</v>
      </c>
      <c r="M23" s="213" t="e">
        <f t="shared" si="12"/>
        <v>#DIV/0!</v>
      </c>
      <c r="N23" s="214" t="s">
        <v>74</v>
      </c>
      <c r="O23" s="214" t="s">
        <v>68</v>
      </c>
      <c r="P23" s="214"/>
      <c r="Q23" s="214">
        <v>994</v>
      </c>
      <c r="R23" s="214" t="s">
        <v>48</v>
      </c>
      <c r="S23" s="4"/>
      <c r="T23" s="4"/>
      <c r="U23" s="4"/>
    </row>
    <row r="24" spans="1:21" x14ac:dyDescent="0.2">
      <c r="A24" s="390"/>
      <c r="B24" s="134" t="s">
        <v>19</v>
      </c>
      <c r="C24" s="131" t="s">
        <v>12</v>
      </c>
      <c r="D24" s="285">
        <v>21.75</v>
      </c>
      <c r="E24" s="133">
        <v>227.32</v>
      </c>
      <c r="F24" s="133">
        <f t="shared" si="10"/>
        <v>4944.21</v>
      </c>
      <c r="G24" s="368"/>
      <c r="H24" s="133" t="e">
        <f t="shared" si="16"/>
        <v>#DIV/0!</v>
      </c>
      <c r="I24" s="212" t="e">
        <f t="shared" si="13"/>
        <v>#DIV/0!</v>
      </c>
      <c r="J24" s="133" t="e">
        <f t="shared" si="14"/>
        <v>#DIV/0!</v>
      </c>
      <c r="K24" s="133" t="e">
        <f t="shared" si="15"/>
        <v>#DIV/0!</v>
      </c>
      <c r="L24" s="133" t="e">
        <f t="shared" si="11"/>
        <v>#DIV/0!</v>
      </c>
      <c r="M24" s="213" t="e">
        <f t="shared" si="12"/>
        <v>#DIV/0!</v>
      </c>
      <c r="N24" s="214" t="s">
        <v>75</v>
      </c>
      <c r="O24" s="214" t="s">
        <v>68</v>
      </c>
      <c r="P24" s="214"/>
      <c r="Q24" s="214"/>
      <c r="R24" s="214"/>
      <c r="S24" s="4"/>
      <c r="T24" s="4"/>
      <c r="U24" s="4"/>
    </row>
    <row r="25" spans="1:21" x14ac:dyDescent="0.2">
      <c r="A25" s="390"/>
      <c r="B25" s="134" t="s">
        <v>20</v>
      </c>
      <c r="C25" s="137" t="s">
        <v>14</v>
      </c>
      <c r="D25" s="132">
        <v>0.16669999999999999</v>
      </c>
      <c r="E25" s="133">
        <v>227.32</v>
      </c>
      <c r="F25" s="133">
        <f t="shared" si="10"/>
        <v>37.894243999999993</v>
      </c>
      <c r="G25" s="368"/>
      <c r="H25" s="133" t="e">
        <f t="shared" si="16"/>
        <v>#DIV/0!</v>
      </c>
      <c r="I25" s="212" t="e">
        <f t="shared" si="13"/>
        <v>#DIV/0!</v>
      </c>
      <c r="J25" s="133" t="e">
        <f t="shared" si="14"/>
        <v>#DIV/0!</v>
      </c>
      <c r="K25" s="133" t="e">
        <f t="shared" si="15"/>
        <v>#DIV/0!</v>
      </c>
      <c r="L25" s="133" t="e">
        <f t="shared" si="11"/>
        <v>#DIV/0!</v>
      </c>
      <c r="M25" s="213" t="e">
        <f t="shared" si="12"/>
        <v>#DIV/0!</v>
      </c>
      <c r="N25" s="214" t="s">
        <v>75</v>
      </c>
      <c r="O25" s="214" t="s">
        <v>68</v>
      </c>
      <c r="P25" s="214"/>
      <c r="Q25" s="214"/>
      <c r="R25" s="214"/>
      <c r="S25" s="4"/>
      <c r="T25" s="4"/>
      <c r="U25" s="4"/>
    </row>
    <row r="26" spans="1:21" ht="12.75" customHeight="1" x14ac:dyDescent="0.2">
      <c r="A26" s="390"/>
      <c r="B26" s="139" t="s">
        <v>21</v>
      </c>
      <c r="C26" s="137" t="s">
        <v>14</v>
      </c>
      <c r="D26" s="132">
        <v>0.16669999999999999</v>
      </c>
      <c r="E26" s="133">
        <v>2267.5700000000002</v>
      </c>
      <c r="F26" s="133">
        <f t="shared" si="10"/>
        <v>378.003919</v>
      </c>
      <c r="G26" s="368"/>
      <c r="H26" s="133" t="e">
        <f t="shared" si="16"/>
        <v>#DIV/0!</v>
      </c>
      <c r="I26" s="212" t="e">
        <f t="shared" si="13"/>
        <v>#DIV/0!</v>
      </c>
      <c r="J26" s="133" t="e">
        <f t="shared" si="14"/>
        <v>#DIV/0!</v>
      </c>
      <c r="K26" s="133" t="e">
        <f t="shared" si="15"/>
        <v>#DIV/0!</v>
      </c>
      <c r="L26" s="133" t="e">
        <f t="shared" si="11"/>
        <v>#DIV/0!</v>
      </c>
      <c r="M26" s="213" t="e">
        <f t="shared" si="12"/>
        <v>#DIV/0!</v>
      </c>
      <c r="N26" s="214"/>
      <c r="O26" s="214"/>
      <c r="P26" s="214"/>
      <c r="Q26" s="214"/>
      <c r="R26" s="214"/>
      <c r="S26" s="4"/>
      <c r="T26" s="4"/>
      <c r="U26" s="4"/>
    </row>
    <row r="27" spans="1:21" x14ac:dyDescent="0.2">
      <c r="A27" s="390"/>
      <c r="B27" s="139" t="s">
        <v>34</v>
      </c>
      <c r="C27" s="137" t="s">
        <v>14</v>
      </c>
      <c r="D27" s="132">
        <v>0.16669999999999999</v>
      </c>
      <c r="E27" s="133">
        <v>510</v>
      </c>
      <c r="F27" s="133">
        <f t="shared" si="10"/>
        <v>85.016999999999996</v>
      </c>
      <c r="G27" s="368"/>
      <c r="H27" s="133" t="e">
        <f t="shared" si="16"/>
        <v>#DIV/0!</v>
      </c>
      <c r="I27" s="212" t="e">
        <f t="shared" si="13"/>
        <v>#DIV/0!</v>
      </c>
      <c r="J27" s="133" t="e">
        <f t="shared" si="14"/>
        <v>#DIV/0!</v>
      </c>
      <c r="K27" s="133" t="e">
        <f t="shared" si="15"/>
        <v>#DIV/0!</v>
      </c>
      <c r="L27" s="133" t="e">
        <f t="shared" si="11"/>
        <v>#DIV/0!</v>
      </c>
      <c r="M27" s="213" t="e">
        <f t="shared" si="12"/>
        <v>#DIV/0!</v>
      </c>
      <c r="N27" s="214"/>
      <c r="O27" s="214"/>
      <c r="P27" s="214"/>
      <c r="Q27" s="214"/>
      <c r="R27" s="214"/>
      <c r="S27" s="4"/>
      <c r="T27" s="4"/>
      <c r="U27" s="4"/>
    </row>
    <row r="28" spans="1:21" x14ac:dyDescent="0.2">
      <c r="A28" s="390"/>
      <c r="B28" s="140" t="s">
        <v>33</v>
      </c>
      <c r="C28" s="141" t="s">
        <v>14</v>
      </c>
      <c r="D28" s="142">
        <v>0.16669999999999999</v>
      </c>
      <c r="E28" s="143">
        <v>628.20000000000005</v>
      </c>
      <c r="F28" s="143">
        <f t="shared" si="10"/>
        <v>104.72094</v>
      </c>
      <c r="G28" s="369"/>
      <c r="H28" s="133" t="e">
        <f t="shared" si="16"/>
        <v>#DIV/0!</v>
      </c>
      <c r="I28" s="216" t="e">
        <f t="shared" ref="I28" si="17">F28/G28</f>
        <v>#DIV/0!</v>
      </c>
      <c r="J28" s="143" t="e">
        <f t="shared" ref="J28" si="18">H28*I28</f>
        <v>#DIV/0!</v>
      </c>
      <c r="K28" s="143" t="e">
        <f t="shared" ref="K28" si="19">J28*12</f>
        <v>#DIV/0!</v>
      </c>
      <c r="L28" s="143" t="e">
        <f t="shared" si="11"/>
        <v>#DIV/0!</v>
      </c>
      <c r="M28" s="217" t="e">
        <f t="shared" si="12"/>
        <v>#DIV/0!</v>
      </c>
      <c r="N28" s="218"/>
      <c r="O28" s="218"/>
      <c r="P28" s="218"/>
      <c r="Q28" s="218"/>
      <c r="R28" s="218"/>
      <c r="S28" s="4"/>
      <c r="T28" s="4"/>
      <c r="U28" s="4"/>
    </row>
    <row r="29" spans="1:21" x14ac:dyDescent="0.2">
      <c r="A29" s="390"/>
      <c r="B29" s="144" t="s">
        <v>22</v>
      </c>
      <c r="C29" s="145" t="s">
        <v>126</v>
      </c>
      <c r="D29" s="129">
        <v>15</v>
      </c>
      <c r="E29" s="159">
        <v>231</v>
      </c>
      <c r="F29" s="159"/>
      <c r="G29" s="159"/>
      <c r="H29" s="367"/>
      <c r="I29" s="230"/>
      <c r="J29" s="159"/>
      <c r="K29" s="130">
        <f>D29*E29*H29</f>
        <v>0</v>
      </c>
      <c r="L29" s="175"/>
      <c r="M29" s="231"/>
      <c r="N29" s="220"/>
      <c r="O29" s="220" t="s">
        <v>67</v>
      </c>
      <c r="P29" s="220"/>
      <c r="Q29" s="220"/>
      <c r="R29" s="220"/>
      <c r="S29" s="4"/>
      <c r="T29" s="4"/>
      <c r="U29" s="4"/>
    </row>
    <row r="30" spans="1:21" x14ac:dyDescent="0.2">
      <c r="A30" s="391"/>
      <c r="B30" s="146" t="s">
        <v>32</v>
      </c>
      <c r="C30" s="147" t="s">
        <v>127</v>
      </c>
      <c r="D30" s="148">
        <v>8</v>
      </c>
      <c r="E30" s="143">
        <v>231</v>
      </c>
      <c r="F30" s="143"/>
      <c r="G30" s="143"/>
      <c r="H30" s="370"/>
      <c r="I30" s="216"/>
      <c r="J30" s="143"/>
      <c r="K30" s="149">
        <f>D30*E30*H30</f>
        <v>0</v>
      </c>
      <c r="L30" s="143"/>
      <c r="M30" s="217"/>
      <c r="N30" s="218"/>
      <c r="O30" s="218" t="s">
        <v>67</v>
      </c>
      <c r="P30" s="218"/>
      <c r="Q30" s="218"/>
      <c r="R30" s="218"/>
      <c r="S30" s="4"/>
      <c r="T30" s="4"/>
      <c r="U30" s="4"/>
    </row>
    <row r="31" spans="1:21" x14ac:dyDescent="0.2">
      <c r="A31" s="22"/>
      <c r="B31" s="150"/>
      <c r="C31" s="151" t="s">
        <v>30</v>
      </c>
      <c r="D31" s="152"/>
      <c r="E31" s="153">
        <f>SUM(E19:E30)</f>
        <v>10339.870000000001</v>
      </c>
      <c r="F31" s="153">
        <f>SUM(F19:F30)</f>
        <v>53536.014972000012</v>
      </c>
      <c r="G31" s="262"/>
      <c r="H31" s="166"/>
      <c r="I31" s="153" t="e">
        <f>SUM(I19:I30)</f>
        <v>#DIV/0!</v>
      </c>
      <c r="J31" s="224"/>
      <c r="K31" s="153" t="e">
        <f>SUM(K19:K30)</f>
        <v>#DIV/0!</v>
      </c>
      <c r="L31" s="225"/>
      <c r="M31" s="151"/>
      <c r="N31" s="227"/>
      <c r="O31" s="232"/>
      <c r="P31" s="232"/>
      <c r="Q31" s="227"/>
      <c r="R31" s="227"/>
      <c r="S31" s="4"/>
      <c r="T31" s="4"/>
      <c r="U31" s="4"/>
    </row>
    <row r="32" spans="1:21" x14ac:dyDescent="0.2">
      <c r="A32" s="109" t="s">
        <v>5</v>
      </c>
      <c r="B32" s="154"/>
      <c r="C32" s="160"/>
      <c r="D32" s="152"/>
      <c r="E32" s="155"/>
      <c r="F32" s="156"/>
      <c r="G32" s="263"/>
      <c r="H32" s="235"/>
      <c r="I32" s="226"/>
      <c r="J32" s="156"/>
      <c r="K32" s="156"/>
      <c r="L32" s="228"/>
      <c r="M32" s="229"/>
      <c r="N32" s="227"/>
      <c r="O32" s="227"/>
      <c r="P32" s="227"/>
      <c r="Q32" s="227"/>
      <c r="R32" s="227"/>
      <c r="S32" s="4"/>
      <c r="T32" s="4"/>
      <c r="U32" s="4"/>
    </row>
    <row r="33" spans="1:21" ht="12.75" customHeight="1" x14ac:dyDescent="0.2">
      <c r="A33" s="389" t="s">
        <v>2</v>
      </c>
      <c r="B33" s="161" t="s">
        <v>15</v>
      </c>
      <c r="C33" s="162" t="s">
        <v>9</v>
      </c>
      <c r="D33" s="129">
        <v>8.6904000000000003</v>
      </c>
      <c r="E33" s="130">
        <v>3350</v>
      </c>
      <c r="F33" s="130">
        <f t="shared" ref="F33:F38" si="20">D33*E33</f>
        <v>29112.84</v>
      </c>
      <c r="G33" s="367"/>
      <c r="H33" s="130" t="e">
        <f>H28</f>
        <v>#DIV/0!</v>
      </c>
      <c r="I33" s="208" t="e">
        <f>F33/G33</f>
        <v>#DIV/0!</v>
      </c>
      <c r="J33" s="130" t="e">
        <f>H33*I33</f>
        <v>#DIV/0!</v>
      </c>
      <c r="K33" s="130" t="e">
        <f>J33*12</f>
        <v>#DIV/0!</v>
      </c>
      <c r="L33" s="130" t="e">
        <f t="shared" ref="L33:L42" si="21">J33/D33</f>
        <v>#DIV/0!</v>
      </c>
      <c r="M33" s="209" t="e">
        <f t="shared" ref="M33:M42" si="22">L33/E33</f>
        <v>#DIV/0!</v>
      </c>
      <c r="N33" s="219">
        <v>3350</v>
      </c>
      <c r="O33" s="219" t="s">
        <v>123</v>
      </c>
      <c r="P33" s="219">
        <v>2320</v>
      </c>
      <c r="Q33" s="219"/>
      <c r="R33" s="219"/>
      <c r="S33" s="4"/>
      <c r="T33" s="4"/>
      <c r="U33" s="4"/>
    </row>
    <row r="34" spans="1:21" x14ac:dyDescent="0.2">
      <c r="A34" s="390"/>
      <c r="B34" s="134" t="s">
        <v>16</v>
      </c>
      <c r="C34" s="135" t="s">
        <v>27</v>
      </c>
      <c r="D34" s="170">
        <v>8.3299999999999999E-2</v>
      </c>
      <c r="E34" s="133">
        <v>3324</v>
      </c>
      <c r="F34" s="133">
        <f t="shared" si="20"/>
        <v>276.88920000000002</v>
      </c>
      <c r="G34" s="368"/>
      <c r="H34" s="133" t="e">
        <f>H33</f>
        <v>#DIV/0!</v>
      </c>
      <c r="I34" s="212" t="e">
        <f t="shared" ref="I34:I41" si="23">F34/G34</f>
        <v>#DIV/0!</v>
      </c>
      <c r="J34" s="133" t="e">
        <f t="shared" ref="J34:J41" si="24">H34*I34</f>
        <v>#DIV/0!</v>
      </c>
      <c r="K34" s="133" t="e">
        <f t="shared" ref="K34:K41" si="25">J34*12</f>
        <v>#DIV/0!</v>
      </c>
      <c r="L34" s="133" t="e">
        <f t="shared" si="21"/>
        <v>#DIV/0!</v>
      </c>
      <c r="M34" s="213" t="e">
        <f t="shared" si="22"/>
        <v>#DIV/0!</v>
      </c>
      <c r="N34" s="214">
        <v>3350</v>
      </c>
      <c r="O34" s="214" t="s">
        <v>123</v>
      </c>
      <c r="P34" s="214">
        <v>2320</v>
      </c>
      <c r="Q34" s="214"/>
      <c r="R34" s="214"/>
      <c r="S34" s="4"/>
      <c r="T34" s="4"/>
      <c r="U34" s="4"/>
    </row>
    <row r="35" spans="1:21" x14ac:dyDescent="0.2">
      <c r="A35" s="390"/>
      <c r="B35" s="134" t="s">
        <v>17</v>
      </c>
      <c r="C35" s="135" t="s">
        <v>12</v>
      </c>
      <c r="D35" s="132">
        <v>21.75</v>
      </c>
      <c r="E35" s="133">
        <v>1531</v>
      </c>
      <c r="F35" s="133">
        <f t="shared" si="20"/>
        <v>33299.25</v>
      </c>
      <c r="G35" s="368"/>
      <c r="H35" s="133" t="e">
        <f t="shared" ref="H35:H42" si="26">H34</f>
        <v>#DIV/0!</v>
      </c>
      <c r="I35" s="212" t="e">
        <f t="shared" si="23"/>
        <v>#DIV/0!</v>
      </c>
      <c r="J35" s="133" t="e">
        <f t="shared" si="24"/>
        <v>#DIV/0!</v>
      </c>
      <c r="K35" s="133" t="e">
        <f t="shared" si="25"/>
        <v>#DIV/0!</v>
      </c>
      <c r="L35" s="133" t="e">
        <f t="shared" si="21"/>
        <v>#DIV/0!</v>
      </c>
      <c r="M35" s="213" t="e">
        <f t="shared" si="22"/>
        <v>#DIV/0!</v>
      </c>
      <c r="N35" s="214">
        <v>1531</v>
      </c>
      <c r="O35" s="214" t="s">
        <v>124</v>
      </c>
      <c r="P35" s="214"/>
      <c r="Q35" s="214"/>
      <c r="R35" s="214"/>
      <c r="S35" s="4"/>
      <c r="T35" s="4"/>
      <c r="U35" s="4"/>
    </row>
    <row r="36" spans="1:21" x14ac:dyDescent="0.2">
      <c r="A36" s="390"/>
      <c r="B36" s="134" t="s">
        <v>18</v>
      </c>
      <c r="C36" s="135" t="s">
        <v>27</v>
      </c>
      <c r="D36" s="132">
        <v>8.3299999999999999E-2</v>
      </c>
      <c r="E36" s="133">
        <v>1531</v>
      </c>
      <c r="F36" s="133">
        <f t="shared" si="20"/>
        <v>127.53229999999999</v>
      </c>
      <c r="G36" s="368"/>
      <c r="H36" s="133" t="e">
        <f t="shared" si="26"/>
        <v>#DIV/0!</v>
      </c>
      <c r="I36" s="212" t="e">
        <f t="shared" si="23"/>
        <v>#DIV/0!</v>
      </c>
      <c r="J36" s="133" t="e">
        <f t="shared" si="24"/>
        <v>#DIV/0!</v>
      </c>
      <c r="K36" s="133" t="e">
        <f t="shared" si="25"/>
        <v>#DIV/0!</v>
      </c>
      <c r="L36" s="133" t="e">
        <f t="shared" si="21"/>
        <v>#DIV/0!</v>
      </c>
      <c r="M36" s="213" t="e">
        <f t="shared" si="22"/>
        <v>#DIV/0!</v>
      </c>
      <c r="N36" s="214">
        <v>1531</v>
      </c>
      <c r="O36" s="214" t="s">
        <v>124</v>
      </c>
      <c r="P36" s="214"/>
      <c r="Q36" s="214"/>
      <c r="R36" s="214"/>
      <c r="S36" s="4"/>
      <c r="T36" s="4"/>
      <c r="U36" s="4"/>
    </row>
    <row r="37" spans="1:21" x14ac:dyDescent="0.2">
      <c r="A37" s="390"/>
      <c r="B37" s="134" t="s">
        <v>19</v>
      </c>
      <c r="C37" s="131" t="s">
        <v>12</v>
      </c>
      <c r="D37" s="132">
        <v>21.75</v>
      </c>
      <c r="E37" s="133">
        <v>274</v>
      </c>
      <c r="F37" s="133">
        <f t="shared" si="20"/>
        <v>5959.5</v>
      </c>
      <c r="G37" s="368"/>
      <c r="H37" s="133" t="e">
        <f t="shared" si="26"/>
        <v>#DIV/0!</v>
      </c>
      <c r="I37" s="212" t="e">
        <f t="shared" si="23"/>
        <v>#DIV/0!</v>
      </c>
      <c r="J37" s="133" t="e">
        <f t="shared" si="24"/>
        <v>#DIV/0!</v>
      </c>
      <c r="K37" s="133" t="e">
        <f t="shared" si="25"/>
        <v>#DIV/0!</v>
      </c>
      <c r="L37" s="133" t="e">
        <f t="shared" si="21"/>
        <v>#DIV/0!</v>
      </c>
      <c r="M37" s="213" t="e">
        <f t="shared" si="22"/>
        <v>#DIV/0!</v>
      </c>
      <c r="N37" s="214">
        <v>274</v>
      </c>
      <c r="O37" s="214" t="s">
        <v>53</v>
      </c>
      <c r="P37" s="214"/>
      <c r="Q37" s="214"/>
      <c r="R37" s="214"/>
      <c r="S37" s="4"/>
      <c r="T37" s="4"/>
      <c r="U37" s="4"/>
    </row>
    <row r="38" spans="1:21" x14ac:dyDescent="0.2">
      <c r="A38" s="390"/>
      <c r="B38" s="134" t="s">
        <v>20</v>
      </c>
      <c r="C38" s="137" t="s">
        <v>27</v>
      </c>
      <c r="D38" s="132">
        <v>8.3299999999999999E-2</v>
      </c>
      <c r="E38" s="133">
        <v>274</v>
      </c>
      <c r="F38" s="133">
        <f t="shared" si="20"/>
        <v>22.824200000000001</v>
      </c>
      <c r="G38" s="368"/>
      <c r="H38" s="133" t="e">
        <f t="shared" si="26"/>
        <v>#DIV/0!</v>
      </c>
      <c r="I38" s="212" t="e">
        <f t="shared" si="23"/>
        <v>#DIV/0!</v>
      </c>
      <c r="J38" s="133" t="e">
        <f t="shared" si="24"/>
        <v>#DIV/0!</v>
      </c>
      <c r="K38" s="133" t="e">
        <f t="shared" si="25"/>
        <v>#DIV/0!</v>
      </c>
      <c r="L38" s="133" t="e">
        <f t="shared" si="21"/>
        <v>#DIV/0!</v>
      </c>
      <c r="M38" s="213" t="e">
        <f t="shared" si="22"/>
        <v>#DIV/0!</v>
      </c>
      <c r="N38" s="214">
        <v>274</v>
      </c>
      <c r="O38" s="214" t="s">
        <v>53</v>
      </c>
      <c r="P38" s="214"/>
      <c r="Q38" s="214"/>
      <c r="R38" s="214"/>
      <c r="S38" s="4"/>
      <c r="T38" s="4"/>
      <c r="U38" s="4"/>
    </row>
    <row r="39" spans="1:21" x14ac:dyDescent="0.2">
      <c r="A39" s="390"/>
      <c r="B39" s="134" t="s">
        <v>31</v>
      </c>
      <c r="C39" s="131" t="s">
        <v>12</v>
      </c>
      <c r="D39" s="285">
        <v>21.75</v>
      </c>
      <c r="E39" s="133">
        <v>8</v>
      </c>
      <c r="F39" s="163"/>
      <c r="G39" s="133"/>
      <c r="H39" s="133" t="e">
        <f t="shared" si="26"/>
        <v>#DIV/0!</v>
      </c>
      <c r="I39" s="133">
        <f>D39*E39</f>
        <v>174</v>
      </c>
      <c r="J39" s="133" t="e">
        <f>D39*E39*H39</f>
        <v>#DIV/0!</v>
      </c>
      <c r="K39" s="133" t="e">
        <f t="shared" si="25"/>
        <v>#DIV/0!</v>
      </c>
      <c r="L39" s="133" t="e">
        <f t="shared" si="21"/>
        <v>#DIV/0!</v>
      </c>
      <c r="M39" s="213" t="e">
        <f t="shared" si="22"/>
        <v>#DIV/0!</v>
      </c>
      <c r="N39" s="214"/>
      <c r="O39" s="214"/>
      <c r="P39" s="214"/>
      <c r="Q39" s="214"/>
      <c r="R39" s="214"/>
      <c r="S39" s="4"/>
      <c r="T39" s="4"/>
      <c r="U39" s="4"/>
    </row>
    <row r="40" spans="1:21" ht="12.75" customHeight="1" x14ac:dyDescent="0.2">
      <c r="A40" s="390"/>
      <c r="B40" s="139" t="s">
        <v>21</v>
      </c>
      <c r="C40" s="137" t="s">
        <v>27</v>
      </c>
      <c r="D40" s="132">
        <v>8.3299999999999999E-2</v>
      </c>
      <c r="E40" s="133">
        <v>3347</v>
      </c>
      <c r="F40" s="133">
        <f>D40*E40</f>
        <v>278.80509999999998</v>
      </c>
      <c r="G40" s="368"/>
      <c r="H40" s="133" t="e">
        <f t="shared" si="26"/>
        <v>#DIV/0!</v>
      </c>
      <c r="I40" s="212" t="e">
        <f t="shared" si="23"/>
        <v>#DIV/0!</v>
      </c>
      <c r="J40" s="133" t="e">
        <f t="shared" si="24"/>
        <v>#DIV/0!</v>
      </c>
      <c r="K40" s="133" t="e">
        <f t="shared" si="25"/>
        <v>#DIV/0!</v>
      </c>
      <c r="L40" s="133" t="e">
        <f t="shared" si="21"/>
        <v>#DIV/0!</v>
      </c>
      <c r="M40" s="213" t="e">
        <f t="shared" si="22"/>
        <v>#DIV/0!</v>
      </c>
      <c r="N40" s="214"/>
      <c r="O40" s="214"/>
      <c r="P40" s="214"/>
      <c r="Q40" s="214"/>
      <c r="R40" s="214"/>
      <c r="S40" s="4"/>
      <c r="T40" s="4"/>
      <c r="U40" s="4"/>
    </row>
    <row r="41" spans="1:21" x14ac:dyDescent="0.2">
      <c r="A41" s="390"/>
      <c r="B41" s="139" t="s">
        <v>34</v>
      </c>
      <c r="C41" s="137" t="s">
        <v>27</v>
      </c>
      <c r="D41" s="132">
        <v>8.3299999999999999E-2</v>
      </c>
      <c r="E41" s="133">
        <v>2486</v>
      </c>
      <c r="F41" s="133">
        <f>D41*E41</f>
        <v>207.0838</v>
      </c>
      <c r="G41" s="368"/>
      <c r="H41" s="133" t="e">
        <f t="shared" si="26"/>
        <v>#DIV/0!</v>
      </c>
      <c r="I41" s="212" t="e">
        <f t="shared" si="23"/>
        <v>#DIV/0!</v>
      </c>
      <c r="J41" s="133" t="e">
        <f t="shared" si="24"/>
        <v>#DIV/0!</v>
      </c>
      <c r="K41" s="133" t="e">
        <f t="shared" si="25"/>
        <v>#DIV/0!</v>
      </c>
      <c r="L41" s="133" t="e">
        <f t="shared" si="21"/>
        <v>#DIV/0!</v>
      </c>
      <c r="M41" s="213" t="e">
        <f t="shared" si="22"/>
        <v>#DIV/0!</v>
      </c>
      <c r="N41" s="214"/>
      <c r="O41" s="214"/>
      <c r="P41" s="214"/>
      <c r="Q41" s="214"/>
      <c r="R41" s="214"/>
      <c r="S41" s="4"/>
      <c r="T41" s="4"/>
      <c r="U41" s="4"/>
    </row>
    <row r="42" spans="1:21" x14ac:dyDescent="0.2">
      <c r="A42" s="390"/>
      <c r="B42" s="140" t="s">
        <v>33</v>
      </c>
      <c r="C42" s="141" t="s">
        <v>27</v>
      </c>
      <c r="D42" s="142">
        <v>8.3299999999999999E-2</v>
      </c>
      <c r="E42" s="143">
        <v>163</v>
      </c>
      <c r="F42" s="143">
        <f>D42*E42</f>
        <v>13.5779</v>
      </c>
      <c r="G42" s="369"/>
      <c r="H42" s="133" t="e">
        <f t="shared" si="26"/>
        <v>#DIV/0!</v>
      </c>
      <c r="I42" s="216" t="e">
        <f t="shared" ref="I42" si="27">F42/G42</f>
        <v>#DIV/0!</v>
      </c>
      <c r="J42" s="143" t="e">
        <f t="shared" ref="J42" si="28">H42*I42</f>
        <v>#DIV/0!</v>
      </c>
      <c r="K42" s="143" t="e">
        <f t="shared" ref="K42" si="29">J42*12</f>
        <v>#DIV/0!</v>
      </c>
      <c r="L42" s="143" t="e">
        <f t="shared" si="21"/>
        <v>#DIV/0!</v>
      </c>
      <c r="M42" s="217" t="e">
        <f t="shared" si="22"/>
        <v>#DIV/0!</v>
      </c>
      <c r="N42" s="218"/>
      <c r="O42" s="218"/>
      <c r="P42" s="218"/>
      <c r="Q42" s="218"/>
      <c r="R42" s="218"/>
      <c r="S42" s="4"/>
      <c r="T42" s="4"/>
      <c r="U42" s="4"/>
    </row>
    <row r="43" spans="1:21" x14ac:dyDescent="0.2">
      <c r="A43" s="390"/>
      <c r="B43" s="144" t="s">
        <v>22</v>
      </c>
      <c r="C43" s="145" t="s">
        <v>126</v>
      </c>
      <c r="D43" s="129">
        <v>15</v>
      </c>
      <c r="E43" s="130">
        <v>222</v>
      </c>
      <c r="F43" s="130"/>
      <c r="G43" s="130"/>
      <c r="H43" s="367"/>
      <c r="I43" s="233"/>
      <c r="J43" s="175"/>
      <c r="K43" s="130">
        <f>D43*E43*H43</f>
        <v>0</v>
      </c>
      <c r="L43" s="130"/>
      <c r="M43" s="231"/>
      <c r="N43" s="220"/>
      <c r="O43" s="220" t="s">
        <v>113</v>
      </c>
      <c r="P43" s="220"/>
      <c r="Q43" s="220"/>
      <c r="R43" s="220"/>
      <c r="S43" s="4"/>
      <c r="T43" s="4"/>
      <c r="U43" s="4"/>
    </row>
    <row r="44" spans="1:21" x14ac:dyDescent="0.2">
      <c r="A44" s="391"/>
      <c r="B44" s="146" t="s">
        <v>32</v>
      </c>
      <c r="C44" s="147" t="s">
        <v>127</v>
      </c>
      <c r="D44" s="148">
        <v>8</v>
      </c>
      <c r="E44" s="149">
        <v>222</v>
      </c>
      <c r="F44" s="149"/>
      <c r="G44" s="149"/>
      <c r="H44" s="370"/>
      <c r="I44" s="216"/>
      <c r="J44" s="143"/>
      <c r="K44" s="149">
        <f>D44*E44*H44</f>
        <v>0</v>
      </c>
      <c r="L44" s="149"/>
      <c r="M44" s="217"/>
      <c r="N44" s="218"/>
      <c r="O44" s="218" t="s">
        <v>113</v>
      </c>
      <c r="P44" s="218"/>
      <c r="Q44" s="218"/>
      <c r="R44" s="218"/>
      <c r="S44" s="4"/>
      <c r="T44" s="4"/>
      <c r="U44" s="4"/>
    </row>
    <row r="45" spans="1:21" s="114" customFormat="1" x14ac:dyDescent="0.2">
      <c r="B45" s="150"/>
      <c r="C45" s="151" t="s">
        <v>30</v>
      </c>
      <c r="D45" s="152"/>
      <c r="E45" s="153">
        <f>SUM(E33:E44)-E39</f>
        <v>16724</v>
      </c>
      <c r="F45" s="153">
        <f>SUM(F33:F44)</f>
        <v>69298.302499999991</v>
      </c>
      <c r="G45" s="262"/>
      <c r="H45" s="166"/>
      <c r="I45" s="153" t="e">
        <f>SUM(I33:I44)</f>
        <v>#DIV/0!</v>
      </c>
      <c r="J45" s="224"/>
      <c r="K45" s="153" t="e">
        <f>SUM(K33:K44)</f>
        <v>#DIV/0!</v>
      </c>
      <c r="L45" s="225"/>
      <c r="M45" s="151"/>
      <c r="N45" s="234"/>
      <c r="O45" s="234"/>
      <c r="P45" s="234"/>
      <c r="Q45" s="234"/>
      <c r="R45" s="234"/>
    </row>
    <row r="46" spans="1:21" x14ac:dyDescent="0.2">
      <c r="A46" s="109" t="s">
        <v>6</v>
      </c>
      <c r="B46" s="164"/>
      <c r="C46" s="165"/>
      <c r="D46" s="166"/>
      <c r="E46" s="153"/>
      <c r="F46" s="166"/>
      <c r="G46" s="264"/>
      <c r="H46" s="235"/>
      <c r="I46" s="226"/>
      <c r="J46" s="235"/>
      <c r="K46" s="235"/>
      <c r="L46" s="228"/>
      <c r="M46" s="229"/>
      <c r="N46" s="236"/>
      <c r="O46" s="227"/>
      <c r="P46" s="227"/>
      <c r="Q46" s="227"/>
      <c r="R46" s="227"/>
      <c r="S46" s="4"/>
      <c r="T46" s="4"/>
      <c r="U46" s="4"/>
    </row>
    <row r="47" spans="1:21" ht="12.75" customHeight="1" x14ac:dyDescent="0.2">
      <c r="A47" s="389" t="s">
        <v>4</v>
      </c>
      <c r="B47" s="161" t="s">
        <v>15</v>
      </c>
      <c r="C47" s="162" t="s">
        <v>24</v>
      </c>
      <c r="D47" s="129">
        <v>4.3452000000000002</v>
      </c>
      <c r="E47" s="130">
        <v>5821</v>
      </c>
      <c r="F47" s="130">
        <f t="shared" ref="F47:F52" si="30">D47*E47</f>
        <v>25293.409200000002</v>
      </c>
      <c r="G47" s="367"/>
      <c r="H47" s="130" t="e">
        <f>H42</f>
        <v>#DIV/0!</v>
      </c>
      <c r="I47" s="208" t="e">
        <f>F47/G47</f>
        <v>#DIV/0!</v>
      </c>
      <c r="J47" s="130" t="e">
        <f>H47*I47</f>
        <v>#DIV/0!</v>
      </c>
      <c r="K47" s="130" t="e">
        <f>J47*12</f>
        <v>#DIV/0!</v>
      </c>
      <c r="L47" s="130" t="e">
        <f t="shared" ref="L47:L56" si="31">J47/D47</f>
        <v>#DIV/0!</v>
      </c>
      <c r="M47" s="209" t="e">
        <f t="shared" ref="M47:M56" si="32">L47/E47</f>
        <v>#DIV/0!</v>
      </c>
      <c r="N47" s="219" t="s">
        <v>78</v>
      </c>
      <c r="O47" s="219" t="s">
        <v>68</v>
      </c>
      <c r="P47" s="219"/>
      <c r="Q47" s="219"/>
      <c r="R47" s="219"/>
      <c r="S47" s="4"/>
      <c r="T47" s="4"/>
      <c r="U47" s="4"/>
    </row>
    <row r="48" spans="1:21" ht="12.75" customHeight="1" x14ac:dyDescent="0.2">
      <c r="A48" s="390"/>
      <c r="B48" s="134" t="s">
        <v>16</v>
      </c>
      <c r="C48" s="135" t="s">
        <v>27</v>
      </c>
      <c r="D48" s="170">
        <v>8.3299999999999999E-2</v>
      </c>
      <c r="E48" s="133">
        <v>5821</v>
      </c>
      <c r="F48" s="133">
        <f t="shared" si="30"/>
        <v>484.88929999999999</v>
      </c>
      <c r="G48" s="368"/>
      <c r="H48" s="133" t="e">
        <f>H47</f>
        <v>#DIV/0!</v>
      </c>
      <c r="I48" s="212" t="e">
        <f t="shared" ref="I48:I52" si="33">F48/G48</f>
        <v>#DIV/0!</v>
      </c>
      <c r="J48" s="133" t="e">
        <f t="shared" ref="J48:J52" si="34">H48*I48</f>
        <v>#DIV/0!</v>
      </c>
      <c r="K48" s="133" t="e">
        <f t="shared" ref="K48:K56" si="35">J48*12</f>
        <v>#DIV/0!</v>
      </c>
      <c r="L48" s="133" t="e">
        <f t="shared" si="31"/>
        <v>#DIV/0!</v>
      </c>
      <c r="M48" s="213" t="e">
        <f t="shared" si="32"/>
        <v>#DIV/0!</v>
      </c>
      <c r="N48" s="214" t="s">
        <v>78</v>
      </c>
      <c r="O48" s="214" t="s">
        <v>68</v>
      </c>
      <c r="P48" s="214">
        <v>100</v>
      </c>
      <c r="Q48" s="214"/>
      <c r="R48" s="214"/>
      <c r="S48" s="4"/>
      <c r="T48" s="4"/>
      <c r="U48" s="4"/>
    </row>
    <row r="49" spans="1:21" ht="12.75" customHeight="1" x14ac:dyDescent="0.2">
      <c r="A49" s="390"/>
      <c r="B49" s="134" t="s">
        <v>17</v>
      </c>
      <c r="C49" s="135" t="s">
        <v>12</v>
      </c>
      <c r="D49" s="132">
        <v>21.75</v>
      </c>
      <c r="E49" s="133">
        <v>2287</v>
      </c>
      <c r="F49" s="133">
        <f t="shared" si="30"/>
        <v>49742.25</v>
      </c>
      <c r="G49" s="368"/>
      <c r="H49" s="133" t="e">
        <f t="shared" ref="H49:H56" si="36">H48</f>
        <v>#DIV/0!</v>
      </c>
      <c r="I49" s="212" t="e">
        <f t="shared" si="33"/>
        <v>#DIV/0!</v>
      </c>
      <c r="J49" s="133" t="e">
        <f t="shared" si="34"/>
        <v>#DIV/0!</v>
      </c>
      <c r="K49" s="133" t="e">
        <f t="shared" si="35"/>
        <v>#DIV/0!</v>
      </c>
      <c r="L49" s="133" t="e">
        <f t="shared" si="31"/>
        <v>#DIV/0!</v>
      </c>
      <c r="M49" s="213" t="e">
        <f t="shared" si="32"/>
        <v>#DIV/0!</v>
      </c>
      <c r="N49" s="214" t="s">
        <v>80</v>
      </c>
      <c r="O49" s="214" t="s">
        <v>79</v>
      </c>
      <c r="P49" s="214"/>
      <c r="Q49" s="214"/>
      <c r="R49" s="214"/>
      <c r="S49" s="4"/>
      <c r="T49" s="4"/>
      <c r="U49" s="4"/>
    </row>
    <row r="50" spans="1:21" ht="12.75" customHeight="1" x14ac:dyDescent="0.2">
      <c r="A50" s="390"/>
      <c r="B50" s="134" t="s">
        <v>18</v>
      </c>
      <c r="C50" s="135" t="s">
        <v>27</v>
      </c>
      <c r="D50" s="132">
        <v>8.3299999999999999E-2</v>
      </c>
      <c r="E50" s="133">
        <v>2603</v>
      </c>
      <c r="F50" s="133">
        <f t="shared" si="30"/>
        <v>216.82990000000001</v>
      </c>
      <c r="G50" s="368"/>
      <c r="H50" s="133" t="e">
        <f t="shared" si="36"/>
        <v>#DIV/0!</v>
      </c>
      <c r="I50" s="212" t="e">
        <f t="shared" si="33"/>
        <v>#DIV/0!</v>
      </c>
      <c r="J50" s="133" t="e">
        <f t="shared" si="34"/>
        <v>#DIV/0!</v>
      </c>
      <c r="K50" s="133" t="e">
        <f t="shared" si="35"/>
        <v>#DIV/0!</v>
      </c>
      <c r="L50" s="133" t="e">
        <f t="shared" si="31"/>
        <v>#DIV/0!</v>
      </c>
      <c r="M50" s="213" t="e">
        <f t="shared" si="32"/>
        <v>#DIV/0!</v>
      </c>
      <c r="N50" s="214" t="s">
        <v>81</v>
      </c>
      <c r="O50" s="214" t="s">
        <v>79</v>
      </c>
      <c r="P50" s="214"/>
      <c r="Q50" s="214"/>
      <c r="R50" s="214"/>
      <c r="S50" s="4"/>
      <c r="T50" s="4"/>
      <c r="U50" s="4"/>
    </row>
    <row r="51" spans="1:21" ht="12.75" customHeight="1" x14ac:dyDescent="0.2">
      <c r="A51" s="390"/>
      <c r="B51" s="134" t="s">
        <v>19</v>
      </c>
      <c r="C51" s="131" t="s">
        <v>12</v>
      </c>
      <c r="D51" s="132">
        <v>21.75</v>
      </c>
      <c r="E51" s="133">
        <v>532</v>
      </c>
      <c r="F51" s="133">
        <f t="shared" si="30"/>
        <v>11571</v>
      </c>
      <c r="G51" s="368"/>
      <c r="H51" s="133" t="e">
        <f t="shared" si="36"/>
        <v>#DIV/0!</v>
      </c>
      <c r="I51" s="212" t="e">
        <f t="shared" si="33"/>
        <v>#DIV/0!</v>
      </c>
      <c r="J51" s="133" t="e">
        <f t="shared" si="34"/>
        <v>#DIV/0!</v>
      </c>
      <c r="K51" s="133" t="e">
        <f t="shared" si="35"/>
        <v>#DIV/0!</v>
      </c>
      <c r="L51" s="133" t="e">
        <f t="shared" si="31"/>
        <v>#DIV/0!</v>
      </c>
      <c r="M51" s="213" t="e">
        <f t="shared" si="32"/>
        <v>#DIV/0!</v>
      </c>
      <c r="N51" s="214">
        <v>532</v>
      </c>
      <c r="O51" s="214" t="s">
        <v>53</v>
      </c>
      <c r="P51" s="214"/>
      <c r="Q51" s="214"/>
      <c r="R51" s="214"/>
      <c r="S51" s="4"/>
      <c r="T51" s="4"/>
      <c r="U51" s="4"/>
    </row>
    <row r="52" spans="1:21" ht="12.75" customHeight="1" x14ac:dyDescent="0.2">
      <c r="A52" s="390"/>
      <c r="B52" s="134" t="s">
        <v>20</v>
      </c>
      <c r="C52" s="137" t="s">
        <v>27</v>
      </c>
      <c r="D52" s="132">
        <v>8.3299999999999999E-2</v>
      </c>
      <c r="E52" s="133">
        <v>532</v>
      </c>
      <c r="F52" s="133">
        <f t="shared" si="30"/>
        <v>44.315599999999996</v>
      </c>
      <c r="G52" s="368"/>
      <c r="H52" s="133" t="e">
        <f t="shared" si="36"/>
        <v>#DIV/0!</v>
      </c>
      <c r="I52" s="212" t="e">
        <f t="shared" si="33"/>
        <v>#DIV/0!</v>
      </c>
      <c r="J52" s="133" t="e">
        <f t="shared" si="34"/>
        <v>#DIV/0!</v>
      </c>
      <c r="K52" s="133" t="e">
        <f t="shared" si="35"/>
        <v>#DIV/0!</v>
      </c>
      <c r="L52" s="133" t="e">
        <f t="shared" si="31"/>
        <v>#DIV/0!</v>
      </c>
      <c r="M52" s="213" t="e">
        <f t="shared" si="32"/>
        <v>#DIV/0!</v>
      </c>
      <c r="N52" s="214">
        <v>532</v>
      </c>
      <c r="O52" s="214" t="s">
        <v>53</v>
      </c>
      <c r="P52" s="214"/>
      <c r="Q52" s="214"/>
      <c r="R52" s="214"/>
      <c r="S52" s="4"/>
      <c r="T52" s="4"/>
      <c r="U52" s="4"/>
    </row>
    <row r="53" spans="1:21" ht="12.75" customHeight="1" x14ac:dyDescent="0.2">
      <c r="A53" s="390"/>
      <c r="B53" s="134" t="s">
        <v>31</v>
      </c>
      <c r="C53" s="131" t="s">
        <v>12</v>
      </c>
      <c r="D53" s="285">
        <v>21.75</v>
      </c>
      <c r="E53" s="133">
        <v>8</v>
      </c>
      <c r="F53" s="163"/>
      <c r="G53" s="133"/>
      <c r="H53" s="133" t="e">
        <f t="shared" si="36"/>
        <v>#DIV/0!</v>
      </c>
      <c r="I53" s="133">
        <f>D53*E53</f>
        <v>174</v>
      </c>
      <c r="J53" s="133" t="e">
        <f>D53*E53*H53</f>
        <v>#DIV/0!</v>
      </c>
      <c r="K53" s="133" t="e">
        <f t="shared" si="35"/>
        <v>#DIV/0!</v>
      </c>
      <c r="L53" s="133" t="e">
        <f t="shared" si="31"/>
        <v>#DIV/0!</v>
      </c>
      <c r="M53" s="213" t="e">
        <f t="shared" si="32"/>
        <v>#DIV/0!</v>
      </c>
      <c r="N53" s="214"/>
      <c r="O53" s="214"/>
      <c r="P53" s="214"/>
      <c r="Q53" s="214"/>
      <c r="R53" s="214"/>
      <c r="S53" s="4"/>
      <c r="T53" s="4"/>
      <c r="U53" s="4"/>
    </row>
    <row r="54" spans="1:21" ht="12.75" customHeight="1" x14ac:dyDescent="0.2">
      <c r="A54" s="390"/>
      <c r="B54" s="139" t="s">
        <v>21</v>
      </c>
      <c r="C54" s="137" t="s">
        <v>27</v>
      </c>
      <c r="D54" s="132">
        <v>8.3299999999999999E-2</v>
      </c>
      <c r="E54" s="133">
        <v>13842</v>
      </c>
      <c r="F54" s="133">
        <f>D54*E54</f>
        <v>1153.0386000000001</v>
      </c>
      <c r="G54" s="368"/>
      <c r="H54" s="133" t="e">
        <f t="shared" si="36"/>
        <v>#DIV/0!</v>
      </c>
      <c r="I54" s="212" t="e">
        <f t="shared" ref="I54:I56" si="37">F54/G54</f>
        <v>#DIV/0!</v>
      </c>
      <c r="J54" s="133" t="e">
        <f t="shared" ref="J54:J56" si="38">H54*I54</f>
        <v>#DIV/0!</v>
      </c>
      <c r="K54" s="133" t="e">
        <f t="shared" si="35"/>
        <v>#DIV/0!</v>
      </c>
      <c r="L54" s="133" t="e">
        <f t="shared" si="31"/>
        <v>#DIV/0!</v>
      </c>
      <c r="M54" s="213" t="e">
        <f t="shared" si="32"/>
        <v>#DIV/0!</v>
      </c>
      <c r="N54" s="214"/>
      <c r="O54" s="214"/>
      <c r="P54" s="214"/>
      <c r="Q54" s="214"/>
      <c r="R54" s="214"/>
      <c r="S54" s="4"/>
      <c r="T54" s="4"/>
      <c r="U54" s="4"/>
    </row>
    <row r="55" spans="1:21" ht="12.75" customHeight="1" x14ac:dyDescent="0.2">
      <c r="A55" s="390"/>
      <c r="B55" s="139" t="s">
        <v>34</v>
      </c>
      <c r="C55" s="137" t="s">
        <v>27</v>
      </c>
      <c r="D55" s="132">
        <v>8.3299999999999999E-2</v>
      </c>
      <c r="E55" s="133">
        <v>500</v>
      </c>
      <c r="F55" s="133">
        <f>D55*E55</f>
        <v>41.65</v>
      </c>
      <c r="G55" s="368"/>
      <c r="H55" s="133" t="e">
        <f t="shared" si="36"/>
        <v>#DIV/0!</v>
      </c>
      <c r="I55" s="212" t="e">
        <f t="shared" si="37"/>
        <v>#DIV/0!</v>
      </c>
      <c r="J55" s="133" t="e">
        <f t="shared" si="38"/>
        <v>#DIV/0!</v>
      </c>
      <c r="K55" s="133" t="e">
        <f t="shared" si="35"/>
        <v>#DIV/0!</v>
      </c>
      <c r="L55" s="133" t="e">
        <f t="shared" si="31"/>
        <v>#DIV/0!</v>
      </c>
      <c r="M55" s="213" t="e">
        <f t="shared" si="32"/>
        <v>#DIV/0!</v>
      </c>
      <c r="N55" s="214"/>
      <c r="O55" s="214"/>
      <c r="P55" s="214"/>
      <c r="Q55" s="214"/>
      <c r="R55" s="214"/>
      <c r="S55" s="4"/>
      <c r="T55" s="4"/>
      <c r="U55" s="4"/>
    </row>
    <row r="56" spans="1:21" ht="12.75" customHeight="1" x14ac:dyDescent="0.2">
      <c r="A56" s="390"/>
      <c r="B56" s="168" t="s">
        <v>33</v>
      </c>
      <c r="C56" s="169" t="s">
        <v>27</v>
      </c>
      <c r="D56" s="170">
        <v>8.3299999999999999E-2</v>
      </c>
      <c r="E56" s="159">
        <v>343</v>
      </c>
      <c r="F56" s="159">
        <f>D56*E56</f>
        <v>28.571899999999999</v>
      </c>
      <c r="G56" s="371"/>
      <c r="H56" s="159" t="e">
        <f t="shared" si="36"/>
        <v>#DIV/0!</v>
      </c>
      <c r="I56" s="230" t="e">
        <f t="shared" si="37"/>
        <v>#DIV/0!</v>
      </c>
      <c r="J56" s="159" t="e">
        <f t="shared" si="38"/>
        <v>#DIV/0!</v>
      </c>
      <c r="K56" s="159" t="e">
        <f t="shared" si="35"/>
        <v>#DIV/0!</v>
      </c>
      <c r="L56" s="159" t="e">
        <f t="shared" si="31"/>
        <v>#DIV/0!</v>
      </c>
      <c r="M56" s="246" t="e">
        <f t="shared" si="32"/>
        <v>#DIV/0!</v>
      </c>
      <c r="N56" s="243"/>
      <c r="O56" s="243"/>
      <c r="P56" s="243"/>
      <c r="Q56" s="243"/>
      <c r="R56" s="243"/>
      <c r="S56" s="4"/>
      <c r="T56" s="4"/>
      <c r="U56" s="4"/>
    </row>
    <row r="57" spans="1:21" ht="12.75" customHeight="1" x14ac:dyDescent="0.2">
      <c r="A57" s="390"/>
      <c r="B57" s="144" t="s">
        <v>22</v>
      </c>
      <c r="C57" s="145" t="s">
        <v>126</v>
      </c>
      <c r="D57" s="129">
        <v>15</v>
      </c>
      <c r="E57" s="130">
        <v>458</v>
      </c>
      <c r="F57" s="130"/>
      <c r="G57" s="130"/>
      <c r="H57" s="367"/>
      <c r="I57" s="208"/>
      <c r="J57" s="130"/>
      <c r="K57" s="130">
        <f>D57*E57*H57</f>
        <v>0</v>
      </c>
      <c r="L57" s="130"/>
      <c r="M57" s="209"/>
      <c r="N57" s="219" t="s">
        <v>114</v>
      </c>
      <c r="O57" s="266" t="s">
        <v>67</v>
      </c>
      <c r="P57" s="219"/>
      <c r="Q57" s="219"/>
      <c r="R57" s="219"/>
      <c r="S57" s="4"/>
      <c r="T57" s="4"/>
      <c r="U57" s="4"/>
    </row>
    <row r="58" spans="1:21" ht="12.75" customHeight="1" x14ac:dyDescent="0.2">
      <c r="A58" s="390"/>
      <c r="B58" s="140" t="s">
        <v>32</v>
      </c>
      <c r="C58" s="147" t="s">
        <v>127</v>
      </c>
      <c r="D58" s="148">
        <v>8</v>
      </c>
      <c r="E58" s="143">
        <v>458</v>
      </c>
      <c r="F58" s="143"/>
      <c r="G58" s="143"/>
      <c r="H58" s="369"/>
      <c r="I58" s="216"/>
      <c r="J58" s="143"/>
      <c r="K58" s="149">
        <f>D58*E58*H58</f>
        <v>0</v>
      </c>
      <c r="L58" s="143"/>
      <c r="M58" s="217"/>
      <c r="N58" s="218" t="s">
        <v>114</v>
      </c>
      <c r="O58" s="218" t="s">
        <v>67</v>
      </c>
      <c r="P58" s="218"/>
      <c r="Q58" s="218"/>
      <c r="R58" s="218"/>
      <c r="S58" s="4"/>
      <c r="T58" s="4"/>
      <c r="U58" s="4"/>
    </row>
    <row r="59" spans="1:21" x14ac:dyDescent="0.2">
      <c r="A59" s="116"/>
      <c r="B59" s="167"/>
      <c r="C59" s="151" t="s">
        <v>30</v>
      </c>
      <c r="D59" s="152"/>
      <c r="E59" s="153">
        <f>SUM(E47:E58)-E53</f>
        <v>33197</v>
      </c>
      <c r="F59" s="153">
        <f>SUM(F47:F58)</f>
        <v>88575.954499999993</v>
      </c>
      <c r="G59" s="262"/>
      <c r="H59" s="166"/>
      <c r="I59" s="153" t="e">
        <f>SUM(I47:I58)</f>
        <v>#DIV/0!</v>
      </c>
      <c r="J59" s="224"/>
      <c r="K59" s="153" t="e">
        <f>SUM(K47:K58)</f>
        <v>#DIV/0!</v>
      </c>
      <c r="L59" s="225"/>
      <c r="M59" s="151"/>
      <c r="N59" s="227"/>
      <c r="O59" s="227"/>
      <c r="P59" s="227"/>
      <c r="Q59" s="227"/>
      <c r="R59" s="227"/>
      <c r="S59" s="4"/>
      <c r="T59" s="4"/>
      <c r="U59" s="4"/>
    </row>
    <row r="60" spans="1:21" ht="12.75" customHeight="1" x14ac:dyDescent="0.2">
      <c r="A60" s="109" t="s">
        <v>7</v>
      </c>
      <c r="B60" s="164"/>
      <c r="C60" s="165"/>
      <c r="D60" s="166"/>
      <c r="E60" s="153"/>
      <c r="F60" s="166"/>
      <c r="G60" s="264"/>
      <c r="H60" s="235"/>
      <c r="I60" s="226"/>
      <c r="J60" s="235"/>
      <c r="K60" s="235"/>
      <c r="L60" s="228"/>
      <c r="M60" s="229"/>
      <c r="N60" s="227"/>
      <c r="O60" s="227"/>
      <c r="P60" s="227"/>
      <c r="Q60" s="227"/>
      <c r="R60" s="227"/>
      <c r="S60" s="4"/>
      <c r="T60" s="4"/>
      <c r="U60" s="4"/>
    </row>
    <row r="61" spans="1:21" ht="12.75" customHeight="1" x14ac:dyDescent="0.2">
      <c r="A61" s="389" t="s">
        <v>107</v>
      </c>
      <c r="B61" s="161" t="s">
        <v>15</v>
      </c>
      <c r="C61" s="162" t="s">
        <v>13</v>
      </c>
      <c r="D61" s="129">
        <v>4.3452000000000002</v>
      </c>
      <c r="E61" s="130">
        <v>9009</v>
      </c>
      <c r="F61" s="130">
        <f t="shared" ref="F61:F68" si="39">D61*E61</f>
        <v>39145.906800000004</v>
      </c>
      <c r="G61" s="367"/>
      <c r="H61" s="130" t="e">
        <f>H56</f>
        <v>#DIV/0!</v>
      </c>
      <c r="I61" s="208" t="e">
        <f>F61/G61</f>
        <v>#DIV/0!</v>
      </c>
      <c r="J61" s="130" t="e">
        <f>H61*I61</f>
        <v>#DIV/0!</v>
      </c>
      <c r="K61" s="130" t="e">
        <f>J61*12</f>
        <v>#DIV/0!</v>
      </c>
      <c r="L61" s="130" t="e">
        <f t="shared" ref="L61:L69" si="40">J61/D61</f>
        <v>#DIV/0!</v>
      </c>
      <c r="M61" s="209" t="e">
        <f t="shared" ref="M61:M69" si="41">L61/E61</f>
        <v>#DIV/0!</v>
      </c>
      <c r="N61" s="219" t="s">
        <v>89</v>
      </c>
      <c r="O61" s="219" t="s">
        <v>55</v>
      </c>
      <c r="P61" s="219">
        <v>2760</v>
      </c>
      <c r="Q61" s="219">
        <v>42</v>
      </c>
      <c r="R61" s="219" t="s">
        <v>48</v>
      </c>
      <c r="S61" s="4"/>
      <c r="T61" s="4"/>
      <c r="U61" s="4"/>
    </row>
    <row r="62" spans="1:21" x14ac:dyDescent="0.2">
      <c r="A62" s="390"/>
      <c r="B62" s="134" t="s">
        <v>16</v>
      </c>
      <c r="C62" s="135" t="s">
        <v>27</v>
      </c>
      <c r="D62" s="170">
        <v>8.3299999999999999E-2</v>
      </c>
      <c r="E62" s="133">
        <v>9053</v>
      </c>
      <c r="F62" s="133">
        <f t="shared" si="39"/>
        <v>754.11490000000003</v>
      </c>
      <c r="G62" s="368"/>
      <c r="H62" s="133" t="e">
        <f>H61</f>
        <v>#DIV/0!</v>
      </c>
      <c r="I62" s="212" t="e">
        <f t="shared" ref="I62:I66" si="42">F62/G62</f>
        <v>#DIV/0!</v>
      </c>
      <c r="J62" s="133" t="e">
        <f t="shared" ref="J62:J66" si="43">H62*I62</f>
        <v>#DIV/0!</v>
      </c>
      <c r="K62" s="133" t="e">
        <f t="shared" ref="K62:K72" si="44">J62*12</f>
        <v>#DIV/0!</v>
      </c>
      <c r="L62" s="133" t="e">
        <f t="shared" si="40"/>
        <v>#DIV/0!</v>
      </c>
      <c r="M62" s="213" t="e">
        <f t="shared" si="41"/>
        <v>#DIV/0!</v>
      </c>
      <c r="N62" s="214" t="s">
        <v>90</v>
      </c>
      <c r="O62" s="214" t="s">
        <v>55</v>
      </c>
      <c r="P62" s="214">
        <v>2760</v>
      </c>
      <c r="Q62" s="214">
        <v>42</v>
      </c>
      <c r="R62" s="214" t="s">
        <v>48</v>
      </c>
      <c r="S62" s="4"/>
      <c r="T62" s="4"/>
      <c r="U62" s="4"/>
    </row>
    <row r="63" spans="1:21" x14ac:dyDescent="0.2">
      <c r="A63" s="390"/>
      <c r="B63" s="384" t="s">
        <v>17</v>
      </c>
      <c r="C63" s="135" t="s">
        <v>12</v>
      </c>
      <c r="D63" s="132">
        <v>21.75</v>
      </c>
      <c r="E63" s="133">
        <v>3063</v>
      </c>
      <c r="F63" s="133">
        <f t="shared" si="39"/>
        <v>66620.25</v>
      </c>
      <c r="G63" s="368"/>
      <c r="H63" s="133" t="e">
        <f t="shared" ref="H63:H69" si="45">H62</f>
        <v>#DIV/0!</v>
      </c>
      <c r="I63" s="212" t="e">
        <f t="shared" si="42"/>
        <v>#DIV/0!</v>
      </c>
      <c r="J63" s="133" t="e">
        <f t="shared" si="43"/>
        <v>#DIV/0!</v>
      </c>
      <c r="K63" s="133" t="e">
        <f t="shared" si="44"/>
        <v>#DIV/0!</v>
      </c>
      <c r="L63" s="133" t="e">
        <f t="shared" si="40"/>
        <v>#DIV/0!</v>
      </c>
      <c r="M63" s="213" t="e">
        <f t="shared" si="41"/>
        <v>#DIV/0!</v>
      </c>
      <c r="N63" s="214">
        <v>3063</v>
      </c>
      <c r="O63" s="214" t="s">
        <v>53</v>
      </c>
      <c r="P63" s="214"/>
      <c r="Q63" s="214"/>
      <c r="R63" s="214"/>
      <c r="S63" s="4"/>
      <c r="T63" s="4"/>
      <c r="U63" s="4"/>
    </row>
    <row r="64" spans="1:21" x14ac:dyDescent="0.2">
      <c r="A64" s="390"/>
      <c r="B64" s="385"/>
      <c r="C64" s="135" t="s">
        <v>24</v>
      </c>
      <c r="D64" s="132">
        <v>4.3452000000000002</v>
      </c>
      <c r="E64" s="133">
        <v>963</v>
      </c>
      <c r="F64" s="133">
        <f t="shared" si="39"/>
        <v>4184.4276</v>
      </c>
      <c r="G64" s="368"/>
      <c r="H64" s="133" t="e">
        <f t="shared" si="45"/>
        <v>#DIV/0!</v>
      </c>
      <c r="I64" s="212" t="e">
        <f t="shared" si="42"/>
        <v>#DIV/0!</v>
      </c>
      <c r="J64" s="133" t="e">
        <f t="shared" si="43"/>
        <v>#DIV/0!</v>
      </c>
      <c r="K64" s="133" t="e">
        <f t="shared" si="44"/>
        <v>#DIV/0!</v>
      </c>
      <c r="L64" s="133" t="e">
        <f t="shared" si="40"/>
        <v>#DIV/0!</v>
      </c>
      <c r="M64" s="213" t="e">
        <f t="shared" si="41"/>
        <v>#DIV/0!</v>
      </c>
      <c r="N64" s="214">
        <v>963</v>
      </c>
      <c r="O64" s="214" t="s">
        <v>53</v>
      </c>
      <c r="P64" s="214">
        <v>115</v>
      </c>
      <c r="Q64" s="214"/>
      <c r="R64" s="214"/>
      <c r="S64" s="4"/>
      <c r="T64" s="4"/>
      <c r="U64" s="4"/>
    </row>
    <row r="65" spans="1:21" x14ac:dyDescent="0.2">
      <c r="A65" s="390"/>
      <c r="B65" s="134" t="s">
        <v>18</v>
      </c>
      <c r="C65" s="135" t="s">
        <v>27</v>
      </c>
      <c r="D65" s="132">
        <v>8.3299999999999999E-2</v>
      </c>
      <c r="E65" s="133">
        <v>4543</v>
      </c>
      <c r="F65" s="133">
        <f t="shared" si="39"/>
        <v>378.43189999999998</v>
      </c>
      <c r="G65" s="368"/>
      <c r="H65" s="133" t="e">
        <f t="shared" si="45"/>
        <v>#DIV/0!</v>
      </c>
      <c r="I65" s="212" t="e">
        <f t="shared" si="42"/>
        <v>#DIV/0!</v>
      </c>
      <c r="J65" s="133" t="e">
        <f t="shared" si="43"/>
        <v>#DIV/0!</v>
      </c>
      <c r="K65" s="133" t="e">
        <f t="shared" si="44"/>
        <v>#DIV/0!</v>
      </c>
      <c r="L65" s="133" t="e">
        <f t="shared" si="40"/>
        <v>#DIV/0!</v>
      </c>
      <c r="M65" s="213" t="e">
        <f t="shared" si="41"/>
        <v>#DIV/0!</v>
      </c>
      <c r="N65" s="214">
        <v>4543</v>
      </c>
      <c r="O65" s="214" t="s">
        <v>53</v>
      </c>
      <c r="P65" s="214">
        <v>115</v>
      </c>
      <c r="Q65" s="214"/>
      <c r="R65" s="214"/>
      <c r="S65" s="4"/>
      <c r="T65" s="4"/>
      <c r="U65" s="4"/>
    </row>
    <row r="66" spans="1:21" x14ac:dyDescent="0.2">
      <c r="A66" s="390"/>
      <c r="B66" s="384" t="s">
        <v>19</v>
      </c>
      <c r="C66" s="131" t="s">
        <v>12</v>
      </c>
      <c r="D66" s="132">
        <v>21.75</v>
      </c>
      <c r="E66" s="133">
        <v>464</v>
      </c>
      <c r="F66" s="133">
        <f t="shared" si="39"/>
        <v>10092</v>
      </c>
      <c r="G66" s="368"/>
      <c r="H66" s="133" t="e">
        <f t="shared" si="45"/>
        <v>#DIV/0!</v>
      </c>
      <c r="I66" s="212" t="e">
        <f t="shared" si="42"/>
        <v>#DIV/0!</v>
      </c>
      <c r="J66" s="133" t="e">
        <f t="shared" si="43"/>
        <v>#DIV/0!</v>
      </c>
      <c r="K66" s="133" t="e">
        <f t="shared" si="44"/>
        <v>#DIV/0!</v>
      </c>
      <c r="L66" s="133" t="e">
        <f t="shared" si="40"/>
        <v>#DIV/0!</v>
      </c>
      <c r="M66" s="213" t="e">
        <f t="shared" si="41"/>
        <v>#DIV/0!</v>
      </c>
      <c r="N66" s="214">
        <v>464</v>
      </c>
      <c r="O66" s="214" t="s">
        <v>53</v>
      </c>
      <c r="P66" s="214"/>
      <c r="Q66" s="214"/>
      <c r="R66" s="214"/>
      <c r="S66" s="4"/>
      <c r="T66" s="4"/>
      <c r="U66" s="4"/>
    </row>
    <row r="67" spans="1:21" x14ac:dyDescent="0.2">
      <c r="A67" s="390"/>
      <c r="B67" s="385"/>
      <c r="C67" s="131" t="s">
        <v>24</v>
      </c>
      <c r="D67" s="132">
        <v>4.3452000000000002</v>
      </c>
      <c r="E67" s="133">
        <v>71</v>
      </c>
      <c r="F67" s="133">
        <f t="shared" si="39"/>
        <v>308.50920000000002</v>
      </c>
      <c r="G67" s="368"/>
      <c r="H67" s="133" t="e">
        <f t="shared" si="45"/>
        <v>#DIV/0!</v>
      </c>
      <c r="I67" s="212" t="e">
        <f t="shared" ref="I67:I68" si="46">F67/G67</f>
        <v>#DIV/0!</v>
      </c>
      <c r="J67" s="133" t="e">
        <f t="shared" ref="J67:J68" si="47">H67*I67</f>
        <v>#DIV/0!</v>
      </c>
      <c r="K67" s="133" t="e">
        <f t="shared" si="44"/>
        <v>#DIV/0!</v>
      </c>
      <c r="L67" s="133" t="e">
        <f t="shared" si="40"/>
        <v>#DIV/0!</v>
      </c>
      <c r="M67" s="213" t="e">
        <f t="shared" si="41"/>
        <v>#DIV/0!</v>
      </c>
      <c r="N67" s="214">
        <v>71</v>
      </c>
      <c r="O67" s="214" t="s">
        <v>53</v>
      </c>
      <c r="P67" s="214"/>
      <c r="Q67" s="214"/>
      <c r="R67" s="214"/>
      <c r="S67" s="4"/>
      <c r="T67" s="4"/>
      <c r="U67" s="4"/>
    </row>
    <row r="68" spans="1:21" x14ac:dyDescent="0.2">
      <c r="A68" s="390"/>
      <c r="B68" s="134" t="s">
        <v>20</v>
      </c>
      <c r="C68" s="137" t="s">
        <v>27</v>
      </c>
      <c r="D68" s="132">
        <v>8.3299999999999999E-2</v>
      </c>
      <c r="E68" s="133">
        <v>611</v>
      </c>
      <c r="F68" s="133">
        <f t="shared" si="39"/>
        <v>50.896299999999997</v>
      </c>
      <c r="G68" s="368"/>
      <c r="H68" s="133" t="e">
        <f t="shared" si="45"/>
        <v>#DIV/0!</v>
      </c>
      <c r="I68" s="212" t="e">
        <f t="shared" si="46"/>
        <v>#DIV/0!</v>
      </c>
      <c r="J68" s="133" t="e">
        <f t="shared" si="47"/>
        <v>#DIV/0!</v>
      </c>
      <c r="K68" s="133" t="e">
        <f t="shared" si="44"/>
        <v>#DIV/0!</v>
      </c>
      <c r="L68" s="133" t="e">
        <f t="shared" si="40"/>
        <v>#DIV/0!</v>
      </c>
      <c r="M68" s="213" t="e">
        <f t="shared" si="41"/>
        <v>#DIV/0!</v>
      </c>
      <c r="N68" s="214">
        <v>611</v>
      </c>
      <c r="O68" s="214" t="s">
        <v>53</v>
      </c>
      <c r="P68" s="214"/>
      <c r="Q68" s="214"/>
      <c r="R68" s="214"/>
      <c r="S68" s="4"/>
      <c r="T68" s="4"/>
      <c r="U68" s="4"/>
    </row>
    <row r="69" spans="1:21" x14ac:dyDescent="0.2">
      <c r="A69" s="390"/>
      <c r="B69" s="134" t="s">
        <v>31</v>
      </c>
      <c r="C69" s="131" t="s">
        <v>12</v>
      </c>
      <c r="D69" s="285">
        <v>21.75</v>
      </c>
      <c r="E69" s="133">
        <v>8</v>
      </c>
      <c r="F69" s="163"/>
      <c r="G69" s="133"/>
      <c r="H69" s="133" t="e">
        <f t="shared" si="45"/>
        <v>#DIV/0!</v>
      </c>
      <c r="I69" s="133">
        <f>D69*E69</f>
        <v>174</v>
      </c>
      <c r="J69" s="133" t="e">
        <f>D69*E69*H69</f>
        <v>#DIV/0!</v>
      </c>
      <c r="K69" s="133" t="e">
        <f t="shared" si="44"/>
        <v>#DIV/0!</v>
      </c>
      <c r="L69" s="133" t="e">
        <f t="shared" si="40"/>
        <v>#DIV/0!</v>
      </c>
      <c r="M69" s="213" t="e">
        <f t="shared" si="41"/>
        <v>#DIV/0!</v>
      </c>
      <c r="N69" s="214"/>
      <c r="O69" s="214"/>
      <c r="P69" s="214"/>
      <c r="Q69" s="214"/>
      <c r="R69" s="214"/>
      <c r="S69" s="4"/>
      <c r="T69" s="4"/>
      <c r="U69" s="4"/>
    </row>
    <row r="70" spans="1:21" ht="12.75" customHeight="1" x14ac:dyDescent="0.2">
      <c r="A70" s="390"/>
      <c r="B70" s="139" t="s">
        <v>21</v>
      </c>
      <c r="C70" s="137" t="s">
        <v>27</v>
      </c>
      <c r="D70" s="132">
        <v>8.3299999999999999E-2</v>
      </c>
      <c r="E70" s="133">
        <v>6825</v>
      </c>
      <c r="F70" s="133">
        <f>D70*E70</f>
        <v>568.52250000000004</v>
      </c>
      <c r="G70" s="368"/>
      <c r="H70" s="133" t="e">
        <f>H69</f>
        <v>#DIV/0!</v>
      </c>
      <c r="I70" s="212" t="e">
        <f t="shared" ref="I70:I72" si="48">F70/G70</f>
        <v>#DIV/0!</v>
      </c>
      <c r="J70" s="133" t="e">
        <f t="shared" ref="J70:J72" si="49">H70*I70</f>
        <v>#DIV/0!</v>
      </c>
      <c r="K70" s="133" t="e">
        <f t="shared" si="44"/>
        <v>#DIV/0!</v>
      </c>
      <c r="L70" s="133" t="e">
        <f>J70/D70</f>
        <v>#DIV/0!</v>
      </c>
      <c r="M70" s="213" t="e">
        <f>L70/E70</f>
        <v>#DIV/0!</v>
      </c>
      <c r="N70" s="214"/>
      <c r="O70" s="214"/>
      <c r="P70" s="214"/>
      <c r="Q70" s="214"/>
      <c r="R70" s="214"/>
      <c r="S70" s="4"/>
      <c r="T70" s="4"/>
      <c r="U70" s="4"/>
    </row>
    <row r="71" spans="1:21" s="114" customFormat="1" x14ac:dyDescent="0.2">
      <c r="A71" s="390"/>
      <c r="B71" s="139" t="s">
        <v>34</v>
      </c>
      <c r="C71" s="137" t="s">
        <v>27</v>
      </c>
      <c r="D71" s="132">
        <v>8.3299999999999999E-2</v>
      </c>
      <c r="E71" s="133">
        <v>541</v>
      </c>
      <c r="F71" s="133">
        <f>D71*E71</f>
        <v>45.065300000000001</v>
      </c>
      <c r="G71" s="368"/>
      <c r="H71" s="133" t="e">
        <f>H70</f>
        <v>#DIV/0!</v>
      </c>
      <c r="I71" s="212" t="e">
        <f t="shared" si="48"/>
        <v>#DIV/0!</v>
      </c>
      <c r="J71" s="133" t="e">
        <f t="shared" si="49"/>
        <v>#DIV/0!</v>
      </c>
      <c r="K71" s="133" t="e">
        <f t="shared" si="44"/>
        <v>#DIV/0!</v>
      </c>
      <c r="L71" s="133" t="e">
        <f>J71/D71</f>
        <v>#DIV/0!</v>
      </c>
      <c r="M71" s="213" t="e">
        <f>L71/E71</f>
        <v>#DIV/0!</v>
      </c>
      <c r="N71" s="214"/>
      <c r="O71" s="214"/>
      <c r="P71" s="214"/>
      <c r="Q71" s="214"/>
      <c r="R71" s="214"/>
    </row>
    <row r="72" spans="1:21" x14ac:dyDescent="0.2">
      <c r="A72" s="390"/>
      <c r="B72" s="168" t="s">
        <v>33</v>
      </c>
      <c r="C72" s="169" t="s">
        <v>27</v>
      </c>
      <c r="D72" s="170">
        <v>8.3299999999999999E-2</v>
      </c>
      <c r="E72" s="143">
        <v>1836</v>
      </c>
      <c r="F72" s="143">
        <f>D72*E72</f>
        <v>152.93879999999999</v>
      </c>
      <c r="G72" s="369"/>
      <c r="H72" s="133" t="e">
        <f>H71</f>
        <v>#DIV/0!</v>
      </c>
      <c r="I72" s="216" t="e">
        <f t="shared" si="48"/>
        <v>#DIV/0!</v>
      </c>
      <c r="J72" s="143" t="e">
        <f t="shared" si="49"/>
        <v>#DIV/0!</v>
      </c>
      <c r="K72" s="143" t="e">
        <f t="shared" si="44"/>
        <v>#DIV/0!</v>
      </c>
      <c r="L72" s="143" t="e">
        <f>J72/D72</f>
        <v>#DIV/0!</v>
      </c>
      <c r="M72" s="217" t="e">
        <f>L72/E72</f>
        <v>#DIV/0!</v>
      </c>
      <c r="N72" s="218"/>
      <c r="O72" s="218"/>
      <c r="P72" s="218"/>
      <c r="Q72" s="218"/>
      <c r="R72" s="218"/>
      <c r="S72" s="4"/>
      <c r="T72" s="4"/>
      <c r="U72" s="4"/>
    </row>
    <row r="73" spans="1:21" ht="12.75" customHeight="1" x14ac:dyDescent="0.2">
      <c r="A73" s="117"/>
      <c r="B73" s="144" t="s">
        <v>22</v>
      </c>
      <c r="C73" s="145" t="s">
        <v>126</v>
      </c>
      <c r="D73" s="129">
        <v>15</v>
      </c>
      <c r="E73" s="171">
        <v>405</v>
      </c>
      <c r="F73" s="172"/>
      <c r="G73" s="130"/>
      <c r="H73" s="367"/>
      <c r="I73" s="233"/>
      <c r="J73" s="175"/>
      <c r="K73" s="130">
        <f>D73*E73*H73</f>
        <v>0</v>
      </c>
      <c r="L73" s="130"/>
      <c r="M73" s="231"/>
      <c r="N73" s="237"/>
      <c r="O73" s="237" t="s">
        <v>67</v>
      </c>
      <c r="P73" s="237"/>
      <c r="Q73" s="237"/>
      <c r="R73" s="237"/>
      <c r="S73" s="4"/>
      <c r="T73" s="4"/>
      <c r="U73" s="4"/>
    </row>
    <row r="74" spans="1:21" ht="12.75" customHeight="1" x14ac:dyDescent="0.2">
      <c r="A74" s="118"/>
      <c r="B74" s="146" t="s">
        <v>32</v>
      </c>
      <c r="C74" s="147" t="s">
        <v>127</v>
      </c>
      <c r="D74" s="148">
        <v>8</v>
      </c>
      <c r="E74" s="173">
        <v>405</v>
      </c>
      <c r="F74" s="174"/>
      <c r="G74" s="149"/>
      <c r="H74" s="370"/>
      <c r="I74" s="216"/>
      <c r="J74" s="143"/>
      <c r="K74" s="149">
        <f>D74*E74*H74</f>
        <v>0</v>
      </c>
      <c r="L74" s="149"/>
      <c r="M74" s="217"/>
      <c r="N74" s="238"/>
      <c r="O74" s="238" t="s">
        <v>67</v>
      </c>
      <c r="P74" s="238"/>
      <c r="Q74" s="238"/>
      <c r="R74" s="238"/>
      <c r="S74" s="4"/>
      <c r="T74" s="4"/>
      <c r="U74" s="4"/>
    </row>
    <row r="75" spans="1:21" ht="12.75" customHeight="1" x14ac:dyDescent="0.2">
      <c r="A75" s="115"/>
      <c r="B75" s="150"/>
      <c r="C75" s="151" t="s">
        <v>30</v>
      </c>
      <c r="D75" s="152"/>
      <c r="E75" s="153">
        <f>SUM(E61:E74)-E69</f>
        <v>37789</v>
      </c>
      <c r="F75" s="153">
        <f>SUM(F61:F74)</f>
        <v>122301.06330000001</v>
      </c>
      <c r="G75" s="262"/>
      <c r="H75" s="166"/>
      <c r="I75" s="153" t="e">
        <f>SUM(I61:I74)</f>
        <v>#DIV/0!</v>
      </c>
      <c r="J75" s="224"/>
      <c r="K75" s="153" t="e">
        <f>SUM(K61:K74)</f>
        <v>#DIV/0!</v>
      </c>
      <c r="L75" s="225"/>
      <c r="M75" s="151"/>
      <c r="N75" s="227"/>
      <c r="O75" s="227"/>
      <c r="P75" s="227"/>
      <c r="Q75" s="227"/>
      <c r="R75" s="227"/>
      <c r="S75" s="4"/>
      <c r="T75" s="4"/>
      <c r="U75" s="4"/>
    </row>
    <row r="76" spans="1:21" x14ac:dyDescent="0.2">
      <c r="A76" s="109" t="s">
        <v>11</v>
      </c>
      <c r="B76" s="164"/>
      <c r="C76" s="165"/>
      <c r="D76" s="166"/>
      <c r="E76" s="153"/>
      <c r="F76" s="166"/>
      <c r="G76" s="264"/>
      <c r="H76" s="235"/>
      <c r="I76" s="226"/>
      <c r="J76" s="235"/>
      <c r="K76" s="235"/>
      <c r="L76" s="228"/>
      <c r="M76" s="226"/>
      <c r="N76" s="227"/>
      <c r="O76" s="227"/>
      <c r="P76" s="227"/>
      <c r="Q76" s="227"/>
      <c r="R76" s="227"/>
      <c r="S76" s="4"/>
      <c r="T76" s="4"/>
      <c r="U76" s="4"/>
    </row>
    <row r="77" spans="1:21" ht="12.75" customHeight="1" x14ac:dyDescent="0.25">
      <c r="A77" s="389" t="s">
        <v>234</v>
      </c>
      <c r="B77" s="157" t="s">
        <v>15</v>
      </c>
      <c r="C77" s="128" t="s">
        <v>12</v>
      </c>
      <c r="D77" s="129">
        <v>21.75</v>
      </c>
      <c r="E77" s="130">
        <v>2278</v>
      </c>
      <c r="F77" s="130">
        <f t="shared" ref="F77:F86" si="50">D77*E77</f>
        <v>49546.5</v>
      </c>
      <c r="G77" s="367"/>
      <c r="H77" s="130" t="e">
        <f>H72</f>
        <v>#DIV/0!</v>
      </c>
      <c r="I77" s="208" t="e">
        <f>F77/G77</f>
        <v>#DIV/0!</v>
      </c>
      <c r="J77" s="130" t="e">
        <f>H77*I77</f>
        <v>#DIV/0!</v>
      </c>
      <c r="K77" s="130" t="e">
        <f>J77*12</f>
        <v>#DIV/0!</v>
      </c>
      <c r="L77" s="130" t="e">
        <f t="shared" ref="L77:L86" si="51">J77/D77</f>
        <v>#DIV/0!</v>
      </c>
      <c r="M77" s="209" t="e">
        <f t="shared" ref="M77:M86" si="52">L77/E77</f>
        <v>#DIV/0!</v>
      </c>
      <c r="N77" s="239">
        <v>1378</v>
      </c>
      <c r="O77" s="219" t="s">
        <v>105</v>
      </c>
      <c r="P77" s="219"/>
      <c r="Q77" s="219">
        <v>900</v>
      </c>
      <c r="R77" s="219" t="s">
        <v>48</v>
      </c>
      <c r="S77" s="113"/>
      <c r="T77" s="4"/>
      <c r="U77" s="4"/>
    </row>
    <row r="78" spans="1:21" ht="15.75" x14ac:dyDescent="0.25">
      <c r="A78" s="390"/>
      <c r="B78" s="158"/>
      <c r="C78" s="131" t="s">
        <v>9</v>
      </c>
      <c r="D78" s="132">
        <v>8.6904000000000003</v>
      </c>
      <c r="E78" s="133">
        <v>661</v>
      </c>
      <c r="F78" s="133">
        <f t="shared" si="50"/>
        <v>5744.3544000000002</v>
      </c>
      <c r="G78" s="368"/>
      <c r="H78" s="133" t="e">
        <f>H77</f>
        <v>#DIV/0!</v>
      </c>
      <c r="I78" s="212" t="e">
        <f t="shared" ref="I78:I85" si="53">F78/G78</f>
        <v>#DIV/0!</v>
      </c>
      <c r="J78" s="133" t="e">
        <f t="shared" ref="J78:J85" si="54">H78*I78</f>
        <v>#DIV/0!</v>
      </c>
      <c r="K78" s="133" t="e">
        <f t="shared" ref="K78:K85" si="55">J78*12</f>
        <v>#DIV/0!</v>
      </c>
      <c r="L78" s="133" t="e">
        <f t="shared" si="51"/>
        <v>#DIV/0!</v>
      </c>
      <c r="M78" s="213" t="e">
        <f t="shared" si="52"/>
        <v>#DIV/0!</v>
      </c>
      <c r="N78" s="240" t="s">
        <v>104</v>
      </c>
      <c r="O78" s="214" t="s">
        <v>105</v>
      </c>
      <c r="P78" s="214"/>
      <c r="Q78" s="214">
        <v>69</v>
      </c>
      <c r="R78" s="214" t="s">
        <v>48</v>
      </c>
      <c r="S78" s="113"/>
      <c r="T78" s="4"/>
      <c r="U78" s="4"/>
    </row>
    <row r="79" spans="1:21" x14ac:dyDescent="0.2">
      <c r="A79" s="390"/>
      <c r="B79" s="134" t="s">
        <v>16</v>
      </c>
      <c r="C79" s="135" t="s">
        <v>14</v>
      </c>
      <c r="D79" s="170">
        <v>0.16669999999999999</v>
      </c>
      <c r="E79" s="133">
        <v>2939</v>
      </c>
      <c r="F79" s="133">
        <f t="shared" si="50"/>
        <v>489.93129999999996</v>
      </c>
      <c r="G79" s="368"/>
      <c r="H79" s="133" t="e">
        <f t="shared" ref="H79:H86" si="56">H78</f>
        <v>#DIV/0!</v>
      </c>
      <c r="I79" s="212" t="e">
        <f t="shared" si="53"/>
        <v>#DIV/0!</v>
      </c>
      <c r="J79" s="133" t="e">
        <f t="shared" si="54"/>
        <v>#DIV/0!</v>
      </c>
      <c r="K79" s="133" t="e">
        <f t="shared" si="55"/>
        <v>#DIV/0!</v>
      </c>
      <c r="L79" s="133" t="e">
        <f t="shared" si="51"/>
        <v>#DIV/0!</v>
      </c>
      <c r="M79" s="213" t="e">
        <f t="shared" si="52"/>
        <v>#DIV/0!</v>
      </c>
      <c r="N79" s="240">
        <v>1970</v>
      </c>
      <c r="O79" s="214" t="s">
        <v>70</v>
      </c>
      <c r="P79" s="214"/>
      <c r="Q79" s="214">
        <v>969.2</v>
      </c>
      <c r="R79" s="214" t="s">
        <v>48</v>
      </c>
      <c r="S79" s="4"/>
      <c r="T79" s="4"/>
      <c r="U79" s="4"/>
    </row>
    <row r="80" spans="1:21" ht="15.75" x14ac:dyDescent="0.25">
      <c r="A80" s="390"/>
      <c r="B80" s="134" t="s">
        <v>17</v>
      </c>
      <c r="C80" s="135" t="s">
        <v>12</v>
      </c>
      <c r="D80" s="132">
        <v>21.75</v>
      </c>
      <c r="E80" s="133">
        <v>1948</v>
      </c>
      <c r="F80" s="133">
        <f t="shared" si="50"/>
        <v>42369</v>
      </c>
      <c r="G80" s="368"/>
      <c r="H80" s="133" t="e">
        <f t="shared" si="56"/>
        <v>#DIV/0!</v>
      </c>
      <c r="I80" s="212" t="e">
        <f t="shared" si="53"/>
        <v>#DIV/0!</v>
      </c>
      <c r="J80" s="133" t="e">
        <f t="shared" si="54"/>
        <v>#DIV/0!</v>
      </c>
      <c r="K80" s="133" t="e">
        <f t="shared" si="55"/>
        <v>#DIV/0!</v>
      </c>
      <c r="L80" s="133" t="e">
        <f t="shared" si="51"/>
        <v>#DIV/0!</v>
      </c>
      <c r="M80" s="213" t="e">
        <f t="shared" si="52"/>
        <v>#DIV/0!</v>
      </c>
      <c r="N80" s="240" t="s">
        <v>106</v>
      </c>
      <c r="O80" s="214" t="s">
        <v>71</v>
      </c>
      <c r="P80" s="214"/>
      <c r="Q80" s="214">
        <v>141</v>
      </c>
      <c r="R80" s="214" t="s">
        <v>48</v>
      </c>
      <c r="S80" s="113"/>
      <c r="T80" s="4"/>
      <c r="U80" s="4"/>
    </row>
    <row r="81" spans="1:21" x14ac:dyDescent="0.2">
      <c r="A81" s="390"/>
      <c r="B81" s="134" t="s">
        <v>18</v>
      </c>
      <c r="C81" s="135" t="s">
        <v>14</v>
      </c>
      <c r="D81" s="132">
        <v>0.16669999999999999</v>
      </c>
      <c r="E81" s="133">
        <v>1737</v>
      </c>
      <c r="F81" s="133">
        <f t="shared" si="50"/>
        <v>289.55789999999996</v>
      </c>
      <c r="G81" s="368"/>
      <c r="H81" s="133" t="e">
        <f t="shared" si="56"/>
        <v>#DIV/0!</v>
      </c>
      <c r="I81" s="212" t="e">
        <f t="shared" si="53"/>
        <v>#DIV/0!</v>
      </c>
      <c r="J81" s="133" t="e">
        <f t="shared" si="54"/>
        <v>#DIV/0!</v>
      </c>
      <c r="K81" s="133" t="e">
        <f t="shared" si="55"/>
        <v>#DIV/0!</v>
      </c>
      <c r="L81" s="133" t="e">
        <f t="shared" si="51"/>
        <v>#DIV/0!</v>
      </c>
      <c r="M81" s="213" t="e">
        <f t="shared" si="52"/>
        <v>#DIV/0!</v>
      </c>
      <c r="N81" s="240" t="s">
        <v>97</v>
      </c>
      <c r="O81" s="214" t="s">
        <v>71</v>
      </c>
      <c r="P81" s="214"/>
      <c r="Q81" s="214">
        <v>140.80000000000001</v>
      </c>
      <c r="R81" s="214" t="s">
        <v>48</v>
      </c>
      <c r="S81" s="4"/>
      <c r="T81" s="4"/>
      <c r="U81" s="4"/>
    </row>
    <row r="82" spans="1:21" ht="12.75" customHeight="1" x14ac:dyDescent="0.2">
      <c r="A82" s="390"/>
      <c r="B82" s="134" t="s">
        <v>19</v>
      </c>
      <c r="C82" s="131" t="s">
        <v>12</v>
      </c>
      <c r="D82" s="285">
        <v>21.75</v>
      </c>
      <c r="E82" s="133">
        <v>320</v>
      </c>
      <c r="F82" s="133">
        <f t="shared" si="50"/>
        <v>6960</v>
      </c>
      <c r="G82" s="368"/>
      <c r="H82" s="133" t="e">
        <f t="shared" si="56"/>
        <v>#DIV/0!</v>
      </c>
      <c r="I82" s="212" t="e">
        <f t="shared" si="53"/>
        <v>#DIV/0!</v>
      </c>
      <c r="J82" s="133" t="e">
        <f t="shared" si="54"/>
        <v>#DIV/0!</v>
      </c>
      <c r="K82" s="133" t="e">
        <f t="shared" si="55"/>
        <v>#DIV/0!</v>
      </c>
      <c r="L82" s="133" t="e">
        <f t="shared" si="51"/>
        <v>#DIV/0!</v>
      </c>
      <c r="M82" s="213" t="e">
        <f t="shared" si="52"/>
        <v>#DIV/0!</v>
      </c>
      <c r="N82" s="240" t="s">
        <v>98</v>
      </c>
      <c r="O82" s="214" t="s">
        <v>87</v>
      </c>
      <c r="P82" s="214"/>
      <c r="Q82" s="214"/>
      <c r="R82" s="214"/>
      <c r="S82" s="4"/>
      <c r="T82" s="4"/>
      <c r="U82" s="4"/>
    </row>
    <row r="83" spans="1:21" ht="12.75" customHeight="1" x14ac:dyDescent="0.2">
      <c r="A83" s="390"/>
      <c r="B83" s="134" t="s">
        <v>20</v>
      </c>
      <c r="C83" s="137" t="s">
        <v>14</v>
      </c>
      <c r="D83" s="132">
        <v>0.16669999999999999</v>
      </c>
      <c r="E83" s="133">
        <v>320</v>
      </c>
      <c r="F83" s="133">
        <f t="shared" si="50"/>
        <v>53.343999999999994</v>
      </c>
      <c r="G83" s="368"/>
      <c r="H83" s="133" t="e">
        <f t="shared" si="56"/>
        <v>#DIV/0!</v>
      </c>
      <c r="I83" s="212" t="e">
        <f t="shared" si="53"/>
        <v>#DIV/0!</v>
      </c>
      <c r="J83" s="133" t="e">
        <f t="shared" si="54"/>
        <v>#DIV/0!</v>
      </c>
      <c r="K83" s="133" t="e">
        <f t="shared" si="55"/>
        <v>#DIV/0!</v>
      </c>
      <c r="L83" s="133" t="e">
        <f t="shared" si="51"/>
        <v>#DIV/0!</v>
      </c>
      <c r="M83" s="213" t="e">
        <f t="shared" si="52"/>
        <v>#DIV/0!</v>
      </c>
      <c r="N83" s="240" t="s">
        <v>98</v>
      </c>
      <c r="O83" s="214" t="s">
        <v>54</v>
      </c>
      <c r="P83" s="214"/>
      <c r="Q83" s="214"/>
      <c r="R83" s="214"/>
      <c r="S83" s="4"/>
      <c r="T83" s="4"/>
      <c r="U83" s="4"/>
    </row>
    <row r="84" spans="1:21" ht="12.75" customHeight="1" x14ac:dyDescent="0.2">
      <c r="A84" s="390"/>
      <c r="B84" s="139" t="s">
        <v>21</v>
      </c>
      <c r="C84" s="137" t="s">
        <v>14</v>
      </c>
      <c r="D84" s="132">
        <v>0.16669999999999999</v>
      </c>
      <c r="E84" s="133">
        <v>2868</v>
      </c>
      <c r="F84" s="133">
        <f t="shared" si="50"/>
        <v>478.09559999999999</v>
      </c>
      <c r="G84" s="368"/>
      <c r="H84" s="133" t="e">
        <f t="shared" si="56"/>
        <v>#DIV/0!</v>
      </c>
      <c r="I84" s="212" t="e">
        <f t="shared" si="53"/>
        <v>#DIV/0!</v>
      </c>
      <c r="J84" s="133" t="e">
        <f t="shared" si="54"/>
        <v>#DIV/0!</v>
      </c>
      <c r="K84" s="133" t="e">
        <f t="shared" si="55"/>
        <v>#DIV/0!</v>
      </c>
      <c r="L84" s="133" t="e">
        <f t="shared" si="51"/>
        <v>#DIV/0!</v>
      </c>
      <c r="M84" s="213" t="e">
        <f t="shared" si="52"/>
        <v>#DIV/0!</v>
      </c>
      <c r="N84" s="240"/>
      <c r="O84" s="214"/>
      <c r="P84" s="214"/>
      <c r="Q84" s="214"/>
      <c r="R84" s="214"/>
      <c r="S84" s="4"/>
      <c r="T84" s="4"/>
      <c r="U84" s="4"/>
    </row>
    <row r="85" spans="1:21" s="114" customFormat="1" x14ac:dyDescent="0.2">
      <c r="A85" s="390"/>
      <c r="B85" s="139" t="s">
        <v>34</v>
      </c>
      <c r="C85" s="137" t="s">
        <v>14</v>
      </c>
      <c r="D85" s="132">
        <v>0.16669999999999999</v>
      </c>
      <c r="E85" s="133">
        <v>717</v>
      </c>
      <c r="F85" s="133">
        <f t="shared" si="50"/>
        <v>119.5239</v>
      </c>
      <c r="G85" s="368"/>
      <c r="H85" s="133" t="e">
        <f t="shared" si="56"/>
        <v>#DIV/0!</v>
      </c>
      <c r="I85" s="212" t="e">
        <f t="shared" si="53"/>
        <v>#DIV/0!</v>
      </c>
      <c r="J85" s="133" t="e">
        <f t="shared" si="54"/>
        <v>#DIV/0!</v>
      </c>
      <c r="K85" s="133" t="e">
        <f t="shared" si="55"/>
        <v>#DIV/0!</v>
      </c>
      <c r="L85" s="133" t="e">
        <f t="shared" si="51"/>
        <v>#DIV/0!</v>
      </c>
      <c r="M85" s="213" t="e">
        <f t="shared" si="52"/>
        <v>#DIV/0!</v>
      </c>
      <c r="N85" s="240"/>
      <c r="O85" s="214"/>
      <c r="P85" s="214"/>
      <c r="Q85" s="214"/>
      <c r="R85" s="214"/>
    </row>
    <row r="86" spans="1:21" s="114" customFormat="1" x14ac:dyDescent="0.2">
      <c r="A86" s="390"/>
      <c r="B86" s="140" t="s">
        <v>33</v>
      </c>
      <c r="C86" s="141" t="s">
        <v>14</v>
      </c>
      <c r="D86" s="142">
        <v>0.16669999999999999</v>
      </c>
      <c r="E86" s="143">
        <v>459</v>
      </c>
      <c r="F86" s="143">
        <f t="shared" si="50"/>
        <v>76.515299999999996</v>
      </c>
      <c r="G86" s="369"/>
      <c r="H86" s="133" t="e">
        <f t="shared" si="56"/>
        <v>#DIV/0!</v>
      </c>
      <c r="I86" s="216" t="e">
        <f t="shared" ref="I86" si="57">F86/G86</f>
        <v>#DIV/0!</v>
      </c>
      <c r="J86" s="143" t="e">
        <f t="shared" ref="J86" si="58">H86*I86</f>
        <v>#DIV/0!</v>
      </c>
      <c r="K86" s="143" t="e">
        <f t="shared" ref="K86" si="59">J86*12</f>
        <v>#DIV/0!</v>
      </c>
      <c r="L86" s="143" t="e">
        <f t="shared" si="51"/>
        <v>#DIV/0!</v>
      </c>
      <c r="M86" s="217" t="e">
        <f t="shared" si="52"/>
        <v>#DIV/0!</v>
      </c>
      <c r="N86" s="241"/>
      <c r="O86" s="218"/>
      <c r="P86" s="218"/>
      <c r="Q86" s="218"/>
      <c r="R86" s="218"/>
    </row>
    <row r="87" spans="1:21" s="114" customFormat="1" x14ac:dyDescent="0.2">
      <c r="A87" s="390"/>
      <c r="B87" s="144" t="s">
        <v>22</v>
      </c>
      <c r="C87" s="145" t="s">
        <v>126</v>
      </c>
      <c r="D87" s="129">
        <v>15</v>
      </c>
      <c r="E87" s="159">
        <v>1103</v>
      </c>
      <c r="F87" s="175"/>
      <c r="G87" s="175"/>
      <c r="H87" s="367"/>
      <c r="I87" s="233"/>
      <c r="J87" s="175"/>
      <c r="K87" s="130">
        <f>D87*E87*H87</f>
        <v>0</v>
      </c>
      <c r="L87" s="175"/>
      <c r="M87" s="231"/>
      <c r="N87" s="242"/>
      <c r="O87" s="220" t="s">
        <v>67</v>
      </c>
      <c r="P87" s="220"/>
      <c r="Q87" s="220"/>
      <c r="R87" s="220"/>
      <c r="S87" s="119"/>
    </row>
    <row r="88" spans="1:21" x14ac:dyDescent="0.2">
      <c r="A88" s="391"/>
      <c r="B88" s="146" t="s">
        <v>32</v>
      </c>
      <c r="C88" s="147" t="s">
        <v>127</v>
      </c>
      <c r="D88" s="148">
        <v>8</v>
      </c>
      <c r="E88" s="143">
        <v>1103</v>
      </c>
      <c r="F88" s="143"/>
      <c r="G88" s="143"/>
      <c r="H88" s="370"/>
      <c r="I88" s="216"/>
      <c r="J88" s="143"/>
      <c r="K88" s="149">
        <f>D88*E88*H88</f>
        <v>0</v>
      </c>
      <c r="L88" s="143"/>
      <c r="M88" s="217"/>
      <c r="N88" s="241"/>
      <c r="O88" s="218" t="s">
        <v>67</v>
      </c>
      <c r="P88" s="218"/>
      <c r="Q88" s="218"/>
      <c r="R88" s="218"/>
      <c r="S88" s="4"/>
      <c r="T88" s="4"/>
      <c r="U88" s="4"/>
    </row>
    <row r="89" spans="1:21" x14ac:dyDescent="0.2">
      <c r="A89" s="115"/>
      <c r="B89" s="150"/>
      <c r="C89" s="151" t="s">
        <v>30</v>
      </c>
      <c r="D89" s="152"/>
      <c r="E89" s="153">
        <f>SUM(E77:E88)</f>
        <v>16453</v>
      </c>
      <c r="F89" s="153">
        <f>SUM(F77:F88)</f>
        <v>106126.82239999999</v>
      </c>
      <c r="G89" s="262"/>
      <c r="H89" s="166"/>
      <c r="I89" s="153" t="e">
        <f>SUM(I77:I88)</f>
        <v>#DIV/0!</v>
      </c>
      <c r="J89" s="224"/>
      <c r="K89" s="153" t="e">
        <f>SUM(K77:K88)</f>
        <v>#DIV/0!</v>
      </c>
      <c r="L89" s="225"/>
      <c r="M89" s="151"/>
      <c r="N89" s="227"/>
      <c r="O89" s="227"/>
      <c r="P89" s="227"/>
      <c r="Q89" s="227"/>
      <c r="R89" s="227"/>
      <c r="S89" s="4"/>
      <c r="T89" s="4"/>
      <c r="U89" s="4"/>
    </row>
    <row r="90" spans="1:21" x14ac:dyDescent="0.2">
      <c r="A90" s="109" t="s">
        <v>41</v>
      </c>
      <c r="B90" s="164"/>
      <c r="C90" s="165"/>
      <c r="D90" s="166"/>
      <c r="E90" s="153"/>
      <c r="F90" s="166"/>
      <c r="G90" s="264"/>
      <c r="H90" s="235"/>
      <c r="I90" s="226"/>
      <c r="J90" s="235"/>
      <c r="K90" s="235"/>
      <c r="L90" s="228"/>
      <c r="M90" s="226"/>
      <c r="N90" s="227"/>
      <c r="O90" s="227"/>
      <c r="P90" s="227"/>
      <c r="Q90" s="227"/>
      <c r="R90" s="227"/>
      <c r="S90" s="4"/>
      <c r="T90" s="4"/>
      <c r="U90" s="4"/>
    </row>
    <row r="91" spans="1:21" ht="12.75" customHeight="1" x14ac:dyDescent="0.2">
      <c r="A91" s="389" t="s">
        <v>8</v>
      </c>
      <c r="B91" s="161" t="s">
        <v>15</v>
      </c>
      <c r="C91" s="162" t="s">
        <v>13</v>
      </c>
      <c r="D91" s="129">
        <v>4.3452000000000002</v>
      </c>
      <c r="E91" s="130">
        <v>1249</v>
      </c>
      <c r="F91" s="130">
        <f t="shared" ref="F91:F99" si="60">D91*E91</f>
        <v>5427.1548000000003</v>
      </c>
      <c r="G91" s="367"/>
      <c r="H91" s="130" t="e">
        <f>H86</f>
        <v>#DIV/0!</v>
      </c>
      <c r="I91" s="208" t="e">
        <f>F91/G91</f>
        <v>#DIV/0!</v>
      </c>
      <c r="J91" s="130" t="e">
        <f>H91*I91</f>
        <v>#DIV/0!</v>
      </c>
      <c r="K91" s="130" t="e">
        <f>J91*12</f>
        <v>#DIV/0!</v>
      </c>
      <c r="L91" s="130" t="e">
        <f t="shared" ref="L91:L99" si="61">J91/D91</f>
        <v>#DIV/0!</v>
      </c>
      <c r="M91" s="209" t="e">
        <f t="shared" ref="M91:M99" si="62">L91/E91</f>
        <v>#DIV/0!</v>
      </c>
      <c r="N91" s="219" t="s">
        <v>83</v>
      </c>
      <c r="O91" s="219" t="s">
        <v>82</v>
      </c>
      <c r="P91" s="219"/>
      <c r="Q91" s="219"/>
      <c r="R91" s="219"/>
      <c r="S91" s="4"/>
      <c r="T91" s="4"/>
      <c r="U91" s="4"/>
    </row>
    <row r="92" spans="1:21" x14ac:dyDescent="0.2">
      <c r="A92" s="390"/>
      <c r="B92" s="134" t="s">
        <v>16</v>
      </c>
      <c r="C92" s="135" t="s">
        <v>27</v>
      </c>
      <c r="D92" s="170">
        <v>8.3299999999999999E-2</v>
      </c>
      <c r="E92" s="133">
        <v>1214</v>
      </c>
      <c r="F92" s="133">
        <f t="shared" si="60"/>
        <v>101.1262</v>
      </c>
      <c r="G92" s="368"/>
      <c r="H92" s="133" t="e">
        <f>H91</f>
        <v>#DIV/0!</v>
      </c>
      <c r="I92" s="212" t="e">
        <f t="shared" ref="I92:I98" si="63">F92/G92</f>
        <v>#DIV/0!</v>
      </c>
      <c r="J92" s="133" t="e">
        <f t="shared" ref="J92:J98" si="64">H92*I92</f>
        <v>#DIV/0!</v>
      </c>
      <c r="K92" s="133" t="e">
        <f t="shared" ref="K92:K98" si="65">J92*12</f>
        <v>#DIV/0!</v>
      </c>
      <c r="L92" s="133" t="e">
        <f t="shared" si="61"/>
        <v>#DIV/0!</v>
      </c>
      <c r="M92" s="213" t="e">
        <f t="shared" si="62"/>
        <v>#DIV/0!</v>
      </c>
      <c r="N92" s="214" t="s">
        <v>83</v>
      </c>
      <c r="O92" s="214" t="s">
        <v>82</v>
      </c>
      <c r="P92" s="214"/>
      <c r="Q92" s="214"/>
      <c r="R92" s="214"/>
      <c r="S92" s="4"/>
      <c r="T92" s="4"/>
      <c r="U92" s="4"/>
    </row>
    <row r="93" spans="1:21" x14ac:dyDescent="0.2">
      <c r="A93" s="390"/>
      <c r="B93" s="134" t="s">
        <v>17</v>
      </c>
      <c r="C93" s="135" t="s">
        <v>12</v>
      </c>
      <c r="D93" s="132">
        <v>21.75</v>
      </c>
      <c r="E93" s="133">
        <v>587</v>
      </c>
      <c r="F93" s="133">
        <f t="shared" si="60"/>
        <v>12767.25</v>
      </c>
      <c r="G93" s="368"/>
      <c r="H93" s="133" t="e">
        <f t="shared" ref="H93:H99" si="66">H92</f>
        <v>#DIV/0!</v>
      </c>
      <c r="I93" s="212" t="e">
        <f t="shared" si="63"/>
        <v>#DIV/0!</v>
      </c>
      <c r="J93" s="133" t="e">
        <f t="shared" si="64"/>
        <v>#DIV/0!</v>
      </c>
      <c r="K93" s="133" t="e">
        <f t="shared" si="65"/>
        <v>#DIV/0!</v>
      </c>
      <c r="L93" s="133" t="e">
        <f t="shared" si="61"/>
        <v>#DIV/0!</v>
      </c>
      <c r="M93" s="213" t="e">
        <f t="shared" si="62"/>
        <v>#DIV/0!</v>
      </c>
      <c r="N93" s="214" t="s">
        <v>86</v>
      </c>
      <c r="O93" s="214" t="s">
        <v>84</v>
      </c>
      <c r="P93" s="214"/>
      <c r="Q93" s="214"/>
      <c r="R93" s="214"/>
      <c r="S93" s="4"/>
      <c r="T93" s="4"/>
      <c r="U93" s="4"/>
    </row>
    <row r="94" spans="1:21" x14ac:dyDescent="0.2">
      <c r="A94" s="390"/>
      <c r="B94" s="134" t="s">
        <v>18</v>
      </c>
      <c r="C94" s="135" t="s">
        <v>27</v>
      </c>
      <c r="D94" s="132">
        <v>8.3299999999999999E-2</v>
      </c>
      <c r="E94" s="133">
        <v>591</v>
      </c>
      <c r="F94" s="133">
        <f t="shared" si="60"/>
        <v>49.2303</v>
      </c>
      <c r="G94" s="368"/>
      <c r="H94" s="133" t="e">
        <f t="shared" si="66"/>
        <v>#DIV/0!</v>
      </c>
      <c r="I94" s="212" t="e">
        <f t="shared" si="63"/>
        <v>#DIV/0!</v>
      </c>
      <c r="J94" s="133" t="e">
        <f t="shared" si="64"/>
        <v>#DIV/0!</v>
      </c>
      <c r="K94" s="133" t="e">
        <f t="shared" si="65"/>
        <v>#DIV/0!</v>
      </c>
      <c r="L94" s="133" t="e">
        <f t="shared" si="61"/>
        <v>#DIV/0!</v>
      </c>
      <c r="M94" s="213" t="e">
        <f t="shared" si="62"/>
        <v>#DIV/0!</v>
      </c>
      <c r="N94" s="214" t="s">
        <v>85</v>
      </c>
      <c r="O94" s="214" t="s">
        <v>84</v>
      </c>
      <c r="P94" s="214"/>
      <c r="Q94" s="214"/>
      <c r="R94" s="214"/>
      <c r="S94" s="4"/>
      <c r="T94" s="4"/>
      <c r="U94" s="4"/>
    </row>
    <row r="95" spans="1:21" ht="12.75" customHeight="1" x14ac:dyDescent="0.2">
      <c r="A95" s="390"/>
      <c r="B95" s="134" t="s">
        <v>19</v>
      </c>
      <c r="C95" s="131" t="s">
        <v>12</v>
      </c>
      <c r="D95" s="285">
        <v>21.75</v>
      </c>
      <c r="E95" s="133">
        <v>111</v>
      </c>
      <c r="F95" s="133">
        <f t="shared" si="60"/>
        <v>2414.25</v>
      </c>
      <c r="G95" s="368"/>
      <c r="H95" s="133" t="e">
        <f t="shared" si="66"/>
        <v>#DIV/0!</v>
      </c>
      <c r="I95" s="212" t="e">
        <f t="shared" si="63"/>
        <v>#DIV/0!</v>
      </c>
      <c r="J95" s="133" t="e">
        <f t="shared" si="64"/>
        <v>#DIV/0!</v>
      </c>
      <c r="K95" s="133" t="e">
        <f t="shared" si="65"/>
        <v>#DIV/0!</v>
      </c>
      <c r="L95" s="133" t="e">
        <f t="shared" si="61"/>
        <v>#DIV/0!</v>
      </c>
      <c r="M95" s="213" t="e">
        <f t="shared" si="62"/>
        <v>#DIV/0!</v>
      </c>
      <c r="N95" s="214">
        <v>111</v>
      </c>
      <c r="O95" s="214" t="s">
        <v>53</v>
      </c>
      <c r="P95" s="214"/>
      <c r="Q95" s="214"/>
      <c r="R95" s="214"/>
      <c r="S95" s="4"/>
      <c r="T95" s="4"/>
      <c r="U95" s="4"/>
    </row>
    <row r="96" spans="1:21" ht="12.75" customHeight="1" x14ac:dyDescent="0.2">
      <c r="A96" s="390"/>
      <c r="B96" s="134" t="s">
        <v>20</v>
      </c>
      <c r="C96" s="137" t="s">
        <v>27</v>
      </c>
      <c r="D96" s="132">
        <v>8.3299999999999999E-2</v>
      </c>
      <c r="E96" s="133">
        <v>111</v>
      </c>
      <c r="F96" s="133">
        <f t="shared" si="60"/>
        <v>9.2462999999999997</v>
      </c>
      <c r="G96" s="368"/>
      <c r="H96" s="133" t="e">
        <f t="shared" si="66"/>
        <v>#DIV/0!</v>
      </c>
      <c r="I96" s="212" t="e">
        <f t="shared" si="63"/>
        <v>#DIV/0!</v>
      </c>
      <c r="J96" s="133" t="e">
        <f t="shared" si="64"/>
        <v>#DIV/0!</v>
      </c>
      <c r="K96" s="133" t="e">
        <f t="shared" si="65"/>
        <v>#DIV/0!</v>
      </c>
      <c r="L96" s="133" t="e">
        <f t="shared" si="61"/>
        <v>#DIV/0!</v>
      </c>
      <c r="M96" s="213" t="e">
        <f t="shared" si="62"/>
        <v>#DIV/0!</v>
      </c>
      <c r="N96" s="214">
        <v>111</v>
      </c>
      <c r="O96" s="214" t="s">
        <v>53</v>
      </c>
      <c r="P96" s="214"/>
      <c r="Q96" s="214"/>
      <c r="R96" s="214"/>
      <c r="S96" s="4"/>
      <c r="T96" s="4"/>
      <c r="U96" s="4"/>
    </row>
    <row r="97" spans="1:21" ht="12.75" customHeight="1" x14ac:dyDescent="0.2">
      <c r="A97" s="390"/>
      <c r="B97" s="139" t="s">
        <v>21</v>
      </c>
      <c r="C97" s="137" t="s">
        <v>27</v>
      </c>
      <c r="D97" s="132">
        <v>8.3299999999999999E-2</v>
      </c>
      <c r="E97" s="133">
        <v>1258</v>
      </c>
      <c r="F97" s="133">
        <f t="shared" si="60"/>
        <v>104.7914</v>
      </c>
      <c r="G97" s="368"/>
      <c r="H97" s="133" t="e">
        <f t="shared" si="66"/>
        <v>#DIV/0!</v>
      </c>
      <c r="I97" s="212" t="e">
        <f t="shared" si="63"/>
        <v>#DIV/0!</v>
      </c>
      <c r="J97" s="133" t="e">
        <f t="shared" si="64"/>
        <v>#DIV/0!</v>
      </c>
      <c r="K97" s="133" t="e">
        <f t="shared" si="65"/>
        <v>#DIV/0!</v>
      </c>
      <c r="L97" s="133" t="e">
        <f t="shared" si="61"/>
        <v>#DIV/0!</v>
      </c>
      <c r="M97" s="213" t="e">
        <f t="shared" si="62"/>
        <v>#DIV/0!</v>
      </c>
      <c r="N97" s="214"/>
      <c r="O97" s="214"/>
      <c r="P97" s="214"/>
      <c r="Q97" s="214"/>
      <c r="R97" s="214"/>
      <c r="S97" s="4"/>
      <c r="T97" s="4"/>
      <c r="U97" s="4"/>
    </row>
    <row r="98" spans="1:21" x14ac:dyDescent="0.2">
      <c r="A98" s="390"/>
      <c r="B98" s="139" t="s">
        <v>34</v>
      </c>
      <c r="C98" s="137" t="s">
        <v>27</v>
      </c>
      <c r="D98" s="132">
        <v>8.3299999999999999E-2</v>
      </c>
      <c r="E98" s="133">
        <v>227</v>
      </c>
      <c r="F98" s="133">
        <f t="shared" si="60"/>
        <v>18.909099999999999</v>
      </c>
      <c r="G98" s="368"/>
      <c r="H98" s="133" t="e">
        <f t="shared" si="66"/>
        <v>#DIV/0!</v>
      </c>
      <c r="I98" s="212" t="e">
        <f t="shared" si="63"/>
        <v>#DIV/0!</v>
      </c>
      <c r="J98" s="133" t="e">
        <f t="shared" si="64"/>
        <v>#DIV/0!</v>
      </c>
      <c r="K98" s="133" t="e">
        <f t="shared" si="65"/>
        <v>#DIV/0!</v>
      </c>
      <c r="L98" s="133" t="e">
        <f t="shared" si="61"/>
        <v>#DIV/0!</v>
      </c>
      <c r="M98" s="213" t="e">
        <f t="shared" si="62"/>
        <v>#DIV/0!</v>
      </c>
      <c r="N98" s="214"/>
      <c r="O98" s="214"/>
      <c r="P98" s="214"/>
      <c r="Q98" s="214"/>
      <c r="R98" s="214"/>
      <c r="S98" s="4"/>
      <c r="T98" s="4"/>
      <c r="U98" s="4"/>
    </row>
    <row r="99" spans="1:21" x14ac:dyDescent="0.2">
      <c r="A99" s="390"/>
      <c r="B99" s="140" t="s">
        <v>33</v>
      </c>
      <c r="C99" s="141" t="s">
        <v>27</v>
      </c>
      <c r="D99" s="142">
        <v>8.3299999999999999E-2</v>
      </c>
      <c r="E99" s="143">
        <v>61</v>
      </c>
      <c r="F99" s="143">
        <f t="shared" si="60"/>
        <v>5.0812999999999997</v>
      </c>
      <c r="G99" s="369"/>
      <c r="H99" s="133" t="e">
        <f t="shared" si="66"/>
        <v>#DIV/0!</v>
      </c>
      <c r="I99" s="216" t="e">
        <f t="shared" ref="I99" si="67">F99/G99</f>
        <v>#DIV/0!</v>
      </c>
      <c r="J99" s="143" t="e">
        <f t="shared" ref="J99" si="68">H99*I99</f>
        <v>#DIV/0!</v>
      </c>
      <c r="K99" s="143" t="e">
        <f t="shared" ref="K99" si="69">J99*12</f>
        <v>#DIV/0!</v>
      </c>
      <c r="L99" s="143" t="e">
        <f t="shared" si="61"/>
        <v>#DIV/0!</v>
      </c>
      <c r="M99" s="217" t="e">
        <f t="shared" si="62"/>
        <v>#DIV/0!</v>
      </c>
      <c r="N99" s="218"/>
      <c r="O99" s="218"/>
      <c r="P99" s="218"/>
      <c r="Q99" s="218"/>
      <c r="R99" s="243"/>
      <c r="S99" s="4"/>
      <c r="T99" s="4"/>
      <c r="U99" s="4"/>
    </row>
    <row r="100" spans="1:21" x14ac:dyDescent="0.2">
      <c r="A100" s="390"/>
      <c r="B100" s="144" t="s">
        <v>22</v>
      </c>
      <c r="C100" s="145" t="s">
        <v>126</v>
      </c>
      <c r="D100" s="129">
        <v>15</v>
      </c>
      <c r="E100" s="159">
        <v>60</v>
      </c>
      <c r="F100" s="171"/>
      <c r="G100" s="171"/>
      <c r="H100" s="367"/>
      <c r="I100" s="233"/>
      <c r="J100" s="175"/>
      <c r="K100" s="130">
        <f>D100*E100*H100</f>
        <v>0</v>
      </c>
      <c r="L100" s="171"/>
      <c r="M100" s="244"/>
      <c r="N100" s="220"/>
      <c r="O100" s="220" t="s">
        <v>67</v>
      </c>
      <c r="P100" s="220"/>
      <c r="Q100" s="220"/>
      <c r="R100" s="243"/>
      <c r="S100" s="4"/>
      <c r="T100" s="4"/>
      <c r="U100" s="4"/>
    </row>
    <row r="101" spans="1:21" ht="12" customHeight="1" x14ac:dyDescent="0.2">
      <c r="A101" s="391"/>
      <c r="B101" s="146" t="s">
        <v>32</v>
      </c>
      <c r="C101" s="147" t="s">
        <v>127</v>
      </c>
      <c r="D101" s="148">
        <v>8</v>
      </c>
      <c r="E101" s="143">
        <v>60</v>
      </c>
      <c r="F101" s="143"/>
      <c r="G101" s="143"/>
      <c r="H101" s="369"/>
      <c r="I101" s="216"/>
      <c r="J101" s="143"/>
      <c r="K101" s="143">
        <f>D101*E101*H101</f>
        <v>0</v>
      </c>
      <c r="L101" s="143"/>
      <c r="M101" s="217"/>
      <c r="N101" s="218"/>
      <c r="O101" s="218" t="s">
        <v>67</v>
      </c>
      <c r="P101" s="218"/>
      <c r="Q101" s="218"/>
      <c r="R101" s="218"/>
      <c r="S101" s="4"/>
      <c r="T101" s="4"/>
      <c r="U101" s="4"/>
    </row>
    <row r="102" spans="1:21" x14ac:dyDescent="0.2">
      <c r="B102" s="150"/>
      <c r="C102" s="151" t="s">
        <v>30</v>
      </c>
      <c r="D102" s="152"/>
      <c r="E102" s="153">
        <f>SUM(E91:E101)</f>
        <v>5529</v>
      </c>
      <c r="F102" s="153">
        <f>SUM(F91:F101)</f>
        <v>20897.039399999998</v>
      </c>
      <c r="G102" s="262"/>
      <c r="H102" s="166"/>
      <c r="I102" s="153" t="e">
        <f>SUM(I91:I101)</f>
        <v>#DIV/0!</v>
      </c>
      <c r="J102" s="224"/>
      <c r="K102" s="153" t="e">
        <f>SUM(K91:K101)</f>
        <v>#DIV/0!</v>
      </c>
      <c r="L102" s="225"/>
      <c r="M102" s="151"/>
      <c r="N102" s="227"/>
      <c r="O102" s="227"/>
      <c r="P102" s="227"/>
      <c r="Q102" s="227"/>
      <c r="R102" s="227"/>
      <c r="S102" s="4"/>
      <c r="T102" s="4"/>
      <c r="U102" s="4"/>
    </row>
    <row r="103" spans="1:21" x14ac:dyDescent="0.2">
      <c r="A103" s="37" t="s">
        <v>42</v>
      </c>
      <c r="B103" s="164"/>
      <c r="C103" s="165"/>
      <c r="D103" s="166"/>
      <c r="E103" s="153"/>
      <c r="F103" s="166"/>
      <c r="G103" s="264"/>
      <c r="H103" s="235"/>
      <c r="I103" s="226"/>
      <c r="J103" s="235"/>
      <c r="K103" s="235"/>
      <c r="L103" s="228"/>
      <c r="M103" s="226"/>
      <c r="N103" s="227"/>
      <c r="O103" s="227"/>
      <c r="P103" s="227"/>
      <c r="Q103" s="227"/>
      <c r="R103" s="227"/>
      <c r="S103" s="4"/>
      <c r="T103" s="4"/>
      <c r="U103" s="4"/>
    </row>
    <row r="104" spans="1:21" x14ac:dyDescent="0.2">
      <c r="A104" s="379" t="s">
        <v>35</v>
      </c>
      <c r="B104" s="176" t="s">
        <v>15</v>
      </c>
      <c r="C104" s="177" t="s">
        <v>24</v>
      </c>
      <c r="D104" s="178">
        <v>4.3452508455997503</v>
      </c>
      <c r="E104" s="179">
        <v>955</v>
      </c>
      <c r="F104" s="130">
        <f t="shared" ref="F104:F109" si="70">D104*E104</f>
        <v>4149.7145575477616</v>
      </c>
      <c r="G104" s="367"/>
      <c r="H104" s="130" t="e">
        <f>H99</f>
        <v>#DIV/0!</v>
      </c>
      <c r="I104" s="208" t="e">
        <f>F104/G104</f>
        <v>#DIV/0!</v>
      </c>
      <c r="J104" s="130" t="e">
        <f>H104*I104</f>
        <v>#DIV/0!</v>
      </c>
      <c r="K104" s="130" t="e">
        <f>J104*12</f>
        <v>#DIV/0!</v>
      </c>
      <c r="L104" s="130" t="e">
        <f t="shared" ref="L104:L132" si="71">J104/D104</f>
        <v>#DIV/0!</v>
      </c>
      <c r="M104" s="209" t="e">
        <f t="shared" ref="M104:M132" si="72">L104/E104</f>
        <v>#DIV/0!</v>
      </c>
      <c r="N104" s="245" t="s">
        <v>99</v>
      </c>
      <c r="O104" s="245" t="s">
        <v>56</v>
      </c>
      <c r="P104" s="219"/>
      <c r="Q104" s="219"/>
      <c r="R104" s="219"/>
      <c r="S104" s="4"/>
      <c r="T104" s="4"/>
      <c r="U104" s="4"/>
    </row>
    <row r="105" spans="1:21" x14ac:dyDescent="0.2">
      <c r="A105" s="380"/>
      <c r="B105" s="180" t="s">
        <v>16</v>
      </c>
      <c r="C105" s="181" t="s">
        <v>27</v>
      </c>
      <c r="D105" s="205">
        <v>8.3299999999999999E-2</v>
      </c>
      <c r="E105" s="183">
        <v>955</v>
      </c>
      <c r="F105" s="133">
        <f t="shared" si="70"/>
        <v>79.551500000000004</v>
      </c>
      <c r="G105" s="368"/>
      <c r="H105" s="133" t="e">
        <f>H104</f>
        <v>#DIV/0!</v>
      </c>
      <c r="I105" s="212" t="e">
        <f t="shared" ref="I105:I109" si="73">F105/G105</f>
        <v>#DIV/0!</v>
      </c>
      <c r="J105" s="133" t="e">
        <f t="shared" ref="J105:J109" si="74">H105*I105</f>
        <v>#DIV/0!</v>
      </c>
      <c r="K105" s="133" t="e">
        <f t="shared" ref="K105:K131" si="75">J105*12</f>
        <v>#DIV/0!</v>
      </c>
      <c r="L105" s="133" t="e">
        <f t="shared" si="71"/>
        <v>#DIV/0!</v>
      </c>
      <c r="M105" s="213" t="e">
        <f t="shared" si="72"/>
        <v>#DIV/0!</v>
      </c>
      <c r="N105" s="214" t="s">
        <v>99</v>
      </c>
      <c r="O105" s="214" t="s">
        <v>56</v>
      </c>
      <c r="P105" s="214"/>
      <c r="Q105" s="214"/>
      <c r="R105" s="214"/>
      <c r="S105" s="4"/>
      <c r="T105" s="4"/>
      <c r="U105" s="4"/>
    </row>
    <row r="106" spans="1:21" x14ac:dyDescent="0.2">
      <c r="A106" s="380"/>
      <c r="B106" s="180" t="s">
        <v>17</v>
      </c>
      <c r="C106" s="181" t="s">
        <v>12</v>
      </c>
      <c r="D106" s="132">
        <v>21.75</v>
      </c>
      <c r="E106" s="183">
        <v>283</v>
      </c>
      <c r="F106" s="133">
        <f t="shared" si="70"/>
        <v>6155.25</v>
      </c>
      <c r="G106" s="368"/>
      <c r="H106" s="133" t="e">
        <f t="shared" ref="H106:H132" si="76">H105</f>
        <v>#DIV/0!</v>
      </c>
      <c r="I106" s="212" t="e">
        <f t="shared" si="73"/>
        <v>#DIV/0!</v>
      </c>
      <c r="J106" s="133" t="e">
        <f t="shared" si="74"/>
        <v>#DIV/0!</v>
      </c>
      <c r="K106" s="133" t="e">
        <f t="shared" si="75"/>
        <v>#DIV/0!</v>
      </c>
      <c r="L106" s="133" t="e">
        <f t="shared" si="71"/>
        <v>#DIV/0!</v>
      </c>
      <c r="M106" s="213" t="e">
        <f t="shared" si="72"/>
        <v>#DIV/0!</v>
      </c>
      <c r="N106" s="214" t="s">
        <v>100</v>
      </c>
      <c r="O106" s="214" t="s">
        <v>57</v>
      </c>
      <c r="P106" s="214"/>
      <c r="Q106" s="214"/>
      <c r="R106" s="214"/>
      <c r="S106" s="4"/>
      <c r="T106" s="4"/>
      <c r="U106" s="4"/>
    </row>
    <row r="107" spans="1:21" x14ac:dyDescent="0.2">
      <c r="A107" s="380"/>
      <c r="B107" s="180" t="s">
        <v>18</v>
      </c>
      <c r="C107" s="181" t="s">
        <v>27</v>
      </c>
      <c r="D107" s="182">
        <v>8.3299999999999999E-2</v>
      </c>
      <c r="E107" s="183">
        <v>283</v>
      </c>
      <c r="F107" s="133">
        <f t="shared" si="70"/>
        <v>23.573899999999998</v>
      </c>
      <c r="G107" s="368"/>
      <c r="H107" s="133" t="e">
        <f t="shared" si="76"/>
        <v>#DIV/0!</v>
      </c>
      <c r="I107" s="212" t="e">
        <f t="shared" si="73"/>
        <v>#DIV/0!</v>
      </c>
      <c r="J107" s="133" t="e">
        <f t="shared" si="74"/>
        <v>#DIV/0!</v>
      </c>
      <c r="K107" s="133" t="e">
        <f t="shared" si="75"/>
        <v>#DIV/0!</v>
      </c>
      <c r="L107" s="133" t="e">
        <f t="shared" si="71"/>
        <v>#DIV/0!</v>
      </c>
      <c r="M107" s="213" t="e">
        <f t="shared" si="72"/>
        <v>#DIV/0!</v>
      </c>
      <c r="N107" s="214" t="s">
        <v>100</v>
      </c>
      <c r="O107" s="214" t="s">
        <v>57</v>
      </c>
      <c r="P107" s="214"/>
      <c r="Q107" s="214"/>
      <c r="R107" s="214"/>
      <c r="S107" s="4"/>
      <c r="T107" s="4"/>
      <c r="U107" s="4"/>
    </row>
    <row r="108" spans="1:21" x14ac:dyDescent="0.2">
      <c r="A108" s="380"/>
      <c r="B108" s="180" t="s">
        <v>19</v>
      </c>
      <c r="C108" s="184" t="s">
        <v>12</v>
      </c>
      <c r="D108" s="132">
        <v>21.75</v>
      </c>
      <c r="E108" s="183">
        <v>31</v>
      </c>
      <c r="F108" s="133">
        <f t="shared" si="70"/>
        <v>674.25</v>
      </c>
      <c r="G108" s="368"/>
      <c r="H108" s="133" t="e">
        <f t="shared" si="76"/>
        <v>#DIV/0!</v>
      </c>
      <c r="I108" s="212" t="e">
        <f t="shared" si="73"/>
        <v>#DIV/0!</v>
      </c>
      <c r="J108" s="133" t="e">
        <f t="shared" si="74"/>
        <v>#DIV/0!</v>
      </c>
      <c r="K108" s="133" t="e">
        <f t="shared" si="75"/>
        <v>#DIV/0!</v>
      </c>
      <c r="L108" s="133" t="e">
        <f t="shared" si="71"/>
        <v>#DIV/0!</v>
      </c>
      <c r="M108" s="213" t="e">
        <f t="shared" si="72"/>
        <v>#DIV/0!</v>
      </c>
      <c r="N108" s="214">
        <v>31</v>
      </c>
      <c r="O108" s="214" t="s">
        <v>58</v>
      </c>
      <c r="P108" s="214"/>
      <c r="Q108" s="214"/>
      <c r="R108" s="214"/>
      <c r="S108" s="4"/>
      <c r="T108" s="4"/>
      <c r="U108" s="4"/>
    </row>
    <row r="109" spans="1:21" x14ac:dyDescent="0.2">
      <c r="A109" s="380"/>
      <c r="B109" s="180" t="s">
        <v>20</v>
      </c>
      <c r="C109" s="185" t="s">
        <v>27</v>
      </c>
      <c r="D109" s="182">
        <v>8.3299999999999999E-2</v>
      </c>
      <c r="E109" s="183">
        <v>31</v>
      </c>
      <c r="F109" s="133">
        <f t="shared" si="70"/>
        <v>2.5823</v>
      </c>
      <c r="G109" s="368"/>
      <c r="H109" s="133" t="e">
        <f t="shared" si="76"/>
        <v>#DIV/0!</v>
      </c>
      <c r="I109" s="212" t="e">
        <f t="shared" si="73"/>
        <v>#DIV/0!</v>
      </c>
      <c r="J109" s="133" t="e">
        <f t="shared" si="74"/>
        <v>#DIV/0!</v>
      </c>
      <c r="K109" s="133" t="e">
        <f t="shared" si="75"/>
        <v>#DIV/0!</v>
      </c>
      <c r="L109" s="133" t="e">
        <f t="shared" si="71"/>
        <v>#DIV/0!</v>
      </c>
      <c r="M109" s="213" t="e">
        <f t="shared" si="72"/>
        <v>#DIV/0!</v>
      </c>
      <c r="N109" s="214">
        <v>31</v>
      </c>
      <c r="O109" s="214" t="s">
        <v>58</v>
      </c>
      <c r="P109" s="214"/>
      <c r="Q109" s="214"/>
      <c r="R109" s="214"/>
      <c r="S109" s="4"/>
      <c r="T109" s="4"/>
      <c r="U109" s="4"/>
    </row>
    <row r="110" spans="1:21" x14ac:dyDescent="0.2">
      <c r="A110" s="380"/>
      <c r="B110" s="134" t="s">
        <v>31</v>
      </c>
      <c r="C110" s="131" t="s">
        <v>12</v>
      </c>
      <c r="D110" s="285">
        <v>21.75</v>
      </c>
      <c r="E110" s="133">
        <v>8</v>
      </c>
      <c r="F110" s="163"/>
      <c r="G110" s="133"/>
      <c r="H110" s="133" t="e">
        <f t="shared" si="76"/>
        <v>#DIV/0!</v>
      </c>
      <c r="I110" s="133">
        <f>D110*E110</f>
        <v>174</v>
      </c>
      <c r="J110" s="133" t="e">
        <f>D110*E110*H110</f>
        <v>#DIV/0!</v>
      </c>
      <c r="K110" s="133" t="e">
        <f t="shared" si="75"/>
        <v>#DIV/0!</v>
      </c>
      <c r="L110" s="133" t="e">
        <f t="shared" si="71"/>
        <v>#DIV/0!</v>
      </c>
      <c r="M110" s="213" t="e">
        <f t="shared" si="72"/>
        <v>#DIV/0!</v>
      </c>
      <c r="N110" s="214"/>
      <c r="O110" s="214"/>
      <c r="P110" s="214"/>
      <c r="Q110" s="214"/>
      <c r="R110" s="214"/>
      <c r="S110" s="4"/>
      <c r="T110" s="4"/>
      <c r="U110" s="4"/>
    </row>
    <row r="111" spans="1:21" x14ac:dyDescent="0.2">
      <c r="A111" s="381"/>
      <c r="B111" s="186" t="s">
        <v>36</v>
      </c>
      <c r="C111" s="187" t="s">
        <v>27</v>
      </c>
      <c r="D111" s="188">
        <v>8.3299999999999999E-2</v>
      </c>
      <c r="E111" s="189">
        <v>400</v>
      </c>
      <c r="F111" s="133">
        <f t="shared" ref="F111:F132" si="77">D111*E111</f>
        <v>33.32</v>
      </c>
      <c r="G111" s="369"/>
      <c r="H111" s="133" t="e">
        <f t="shared" si="76"/>
        <v>#DIV/0!</v>
      </c>
      <c r="I111" s="216" t="e">
        <f t="shared" ref="I111" si="78">F111/G111</f>
        <v>#DIV/0!</v>
      </c>
      <c r="J111" s="143" t="e">
        <f t="shared" ref="J111" si="79">H111*I111</f>
        <v>#DIV/0!</v>
      </c>
      <c r="K111" s="143" t="e">
        <f t="shared" si="75"/>
        <v>#DIV/0!</v>
      </c>
      <c r="L111" s="159" t="e">
        <f t="shared" si="71"/>
        <v>#DIV/0!</v>
      </c>
      <c r="M111" s="246" t="e">
        <f t="shared" si="72"/>
        <v>#DIV/0!</v>
      </c>
      <c r="N111" s="218"/>
      <c r="O111" s="218"/>
      <c r="P111" s="218"/>
      <c r="Q111" s="218"/>
      <c r="R111" s="218"/>
      <c r="S111" s="4"/>
      <c r="T111" s="4"/>
      <c r="U111" s="4"/>
    </row>
    <row r="112" spans="1:21" ht="12.75" customHeight="1" x14ac:dyDescent="0.25">
      <c r="A112" s="379" t="s">
        <v>37</v>
      </c>
      <c r="B112" s="180" t="s">
        <v>15</v>
      </c>
      <c r="C112" s="190" t="s">
        <v>24</v>
      </c>
      <c r="D112" s="191">
        <v>4.3452508455997503</v>
      </c>
      <c r="E112" s="133">
        <v>371</v>
      </c>
      <c r="F112" s="130">
        <f t="shared" si="77"/>
        <v>1612.0880637175073</v>
      </c>
      <c r="G112" s="367"/>
      <c r="H112" s="133" t="e">
        <f t="shared" si="76"/>
        <v>#DIV/0!</v>
      </c>
      <c r="I112" s="208" t="e">
        <f>F112/G112</f>
        <v>#DIV/0!</v>
      </c>
      <c r="J112" s="130" t="e">
        <f>H112*I112</f>
        <v>#DIV/0!</v>
      </c>
      <c r="K112" s="130" t="e">
        <f>J112*12</f>
        <v>#DIV/0!</v>
      </c>
      <c r="L112" s="130" t="e">
        <f t="shared" si="71"/>
        <v>#DIV/0!</v>
      </c>
      <c r="M112" s="209" t="e">
        <f t="shared" si="72"/>
        <v>#DIV/0!</v>
      </c>
      <c r="N112" s="245" t="s">
        <v>108</v>
      </c>
      <c r="O112" s="245" t="s">
        <v>59</v>
      </c>
      <c r="P112" s="219"/>
      <c r="Q112" s="219">
        <v>54</v>
      </c>
      <c r="R112" s="219" t="s">
        <v>48</v>
      </c>
      <c r="S112" s="120"/>
      <c r="T112" s="4"/>
      <c r="U112" s="4"/>
    </row>
    <row r="113" spans="1:21" ht="12.75" customHeight="1" x14ac:dyDescent="0.25">
      <c r="A113" s="380"/>
      <c r="B113" s="180" t="s">
        <v>16</v>
      </c>
      <c r="C113" s="181" t="s">
        <v>27</v>
      </c>
      <c r="D113" s="205">
        <v>8.3299999999999999E-2</v>
      </c>
      <c r="E113" s="133">
        <v>371</v>
      </c>
      <c r="F113" s="133">
        <f t="shared" si="77"/>
        <v>30.904299999999999</v>
      </c>
      <c r="G113" s="368"/>
      <c r="H113" s="133" t="e">
        <f t="shared" si="76"/>
        <v>#DIV/0!</v>
      </c>
      <c r="I113" s="212" t="e">
        <f t="shared" ref="I113:I118" si="80">F113/G113</f>
        <v>#DIV/0!</v>
      </c>
      <c r="J113" s="133" t="e">
        <f t="shared" ref="J113:J118" si="81">H113*I113</f>
        <v>#DIV/0!</v>
      </c>
      <c r="K113" s="133" t="e">
        <f t="shared" si="75"/>
        <v>#DIV/0!</v>
      </c>
      <c r="L113" s="133" t="e">
        <f t="shared" si="71"/>
        <v>#DIV/0!</v>
      </c>
      <c r="M113" s="213" t="e">
        <f t="shared" si="72"/>
        <v>#DIV/0!</v>
      </c>
      <c r="N113" s="245" t="s">
        <v>108</v>
      </c>
      <c r="O113" s="214" t="s">
        <v>59</v>
      </c>
      <c r="P113" s="247"/>
      <c r="Q113" s="247">
        <v>54</v>
      </c>
      <c r="R113" s="247" t="s">
        <v>48</v>
      </c>
      <c r="S113" s="120"/>
      <c r="T113" s="4"/>
      <c r="U113" s="4"/>
    </row>
    <row r="114" spans="1:21" x14ac:dyDescent="0.2">
      <c r="A114" s="380"/>
      <c r="B114" s="180" t="s">
        <v>17</v>
      </c>
      <c r="C114" s="181" t="s">
        <v>12</v>
      </c>
      <c r="D114" s="132">
        <v>21.75</v>
      </c>
      <c r="E114" s="133">
        <v>281</v>
      </c>
      <c r="F114" s="133">
        <f t="shared" si="77"/>
        <v>6111.75</v>
      </c>
      <c r="G114" s="368"/>
      <c r="H114" s="133" t="e">
        <f t="shared" si="76"/>
        <v>#DIV/0!</v>
      </c>
      <c r="I114" s="212" t="e">
        <f t="shared" si="80"/>
        <v>#DIV/0!</v>
      </c>
      <c r="J114" s="133" t="e">
        <f t="shared" si="81"/>
        <v>#DIV/0!</v>
      </c>
      <c r="K114" s="133" t="e">
        <f t="shared" si="75"/>
        <v>#DIV/0!</v>
      </c>
      <c r="L114" s="133" t="e">
        <f t="shared" si="71"/>
        <v>#DIV/0!</v>
      </c>
      <c r="M114" s="213" t="e">
        <f t="shared" si="72"/>
        <v>#DIV/0!</v>
      </c>
      <c r="N114" s="214" t="s">
        <v>60</v>
      </c>
      <c r="O114" s="214" t="s">
        <v>61</v>
      </c>
      <c r="P114" s="214"/>
      <c r="Q114" s="214"/>
      <c r="R114" s="214"/>
      <c r="S114" s="4"/>
      <c r="T114" s="4"/>
      <c r="U114" s="4"/>
    </row>
    <row r="115" spans="1:21" x14ac:dyDescent="0.2">
      <c r="A115" s="380"/>
      <c r="B115" s="180" t="s">
        <v>18</v>
      </c>
      <c r="C115" s="181" t="s">
        <v>27</v>
      </c>
      <c r="D115" s="182">
        <v>8.3299999999999999E-2</v>
      </c>
      <c r="E115" s="133">
        <v>281</v>
      </c>
      <c r="F115" s="133">
        <f t="shared" si="77"/>
        <v>23.407299999999999</v>
      </c>
      <c r="G115" s="368"/>
      <c r="H115" s="133" t="e">
        <f t="shared" si="76"/>
        <v>#DIV/0!</v>
      </c>
      <c r="I115" s="212" t="e">
        <f t="shared" si="80"/>
        <v>#DIV/0!</v>
      </c>
      <c r="J115" s="133" t="e">
        <f t="shared" si="81"/>
        <v>#DIV/0!</v>
      </c>
      <c r="K115" s="133" t="e">
        <f t="shared" si="75"/>
        <v>#DIV/0!</v>
      </c>
      <c r="L115" s="133" t="e">
        <f t="shared" si="71"/>
        <v>#DIV/0!</v>
      </c>
      <c r="M115" s="213" t="e">
        <f t="shared" si="72"/>
        <v>#DIV/0!</v>
      </c>
      <c r="N115" s="214" t="s">
        <v>60</v>
      </c>
      <c r="O115" s="214" t="s">
        <v>61</v>
      </c>
      <c r="P115" s="214"/>
      <c r="Q115" s="214"/>
      <c r="R115" s="214"/>
      <c r="S115" s="4"/>
      <c r="T115" s="4"/>
      <c r="U115" s="4"/>
    </row>
    <row r="116" spans="1:21" x14ac:dyDescent="0.2">
      <c r="A116" s="380"/>
      <c r="B116" s="180" t="s">
        <v>19</v>
      </c>
      <c r="C116" s="184" t="s">
        <v>12</v>
      </c>
      <c r="D116" s="285">
        <v>21.75</v>
      </c>
      <c r="E116" s="133">
        <v>42</v>
      </c>
      <c r="F116" s="133">
        <f t="shared" si="77"/>
        <v>913.5</v>
      </c>
      <c r="G116" s="368"/>
      <c r="H116" s="133" t="e">
        <f t="shared" si="76"/>
        <v>#DIV/0!</v>
      </c>
      <c r="I116" s="212" t="e">
        <f t="shared" si="80"/>
        <v>#DIV/0!</v>
      </c>
      <c r="J116" s="133" t="e">
        <f t="shared" si="81"/>
        <v>#DIV/0!</v>
      </c>
      <c r="K116" s="133" t="e">
        <f t="shared" si="75"/>
        <v>#DIV/0!</v>
      </c>
      <c r="L116" s="133" t="e">
        <f t="shared" si="71"/>
        <v>#DIV/0!</v>
      </c>
      <c r="M116" s="213" t="e">
        <f t="shared" si="72"/>
        <v>#DIV/0!</v>
      </c>
      <c r="N116" s="214">
        <v>42</v>
      </c>
      <c r="O116" s="214" t="s">
        <v>62</v>
      </c>
      <c r="P116" s="214"/>
      <c r="Q116" s="214"/>
      <c r="R116" s="214"/>
      <c r="S116" s="4"/>
      <c r="T116" s="4"/>
      <c r="U116" s="4"/>
    </row>
    <row r="117" spans="1:21" x14ac:dyDescent="0.2">
      <c r="A117" s="380"/>
      <c r="B117" s="180" t="s">
        <v>20</v>
      </c>
      <c r="C117" s="185" t="s">
        <v>27</v>
      </c>
      <c r="D117" s="182">
        <v>8.3299999999999999E-2</v>
      </c>
      <c r="E117" s="133">
        <v>42</v>
      </c>
      <c r="F117" s="133">
        <f t="shared" si="77"/>
        <v>3.4986000000000002</v>
      </c>
      <c r="G117" s="368"/>
      <c r="H117" s="133" t="e">
        <f t="shared" si="76"/>
        <v>#DIV/0!</v>
      </c>
      <c r="I117" s="212" t="e">
        <f t="shared" si="80"/>
        <v>#DIV/0!</v>
      </c>
      <c r="J117" s="133" t="e">
        <f t="shared" si="81"/>
        <v>#DIV/0!</v>
      </c>
      <c r="K117" s="133" t="e">
        <f t="shared" si="75"/>
        <v>#DIV/0!</v>
      </c>
      <c r="L117" s="133" t="e">
        <f t="shared" si="71"/>
        <v>#DIV/0!</v>
      </c>
      <c r="M117" s="213" t="e">
        <f t="shared" si="72"/>
        <v>#DIV/0!</v>
      </c>
      <c r="N117" s="214">
        <v>42</v>
      </c>
      <c r="O117" s="214" t="s">
        <v>62</v>
      </c>
      <c r="P117" s="214"/>
      <c r="Q117" s="214"/>
      <c r="R117" s="214"/>
      <c r="S117" s="4"/>
      <c r="T117" s="4"/>
      <c r="U117" s="4"/>
    </row>
    <row r="118" spans="1:21" x14ac:dyDescent="0.2">
      <c r="A118" s="381"/>
      <c r="B118" s="186" t="s">
        <v>36</v>
      </c>
      <c r="C118" s="187" t="s">
        <v>27</v>
      </c>
      <c r="D118" s="188">
        <v>8.3299999999999999E-2</v>
      </c>
      <c r="E118" s="143">
        <v>344</v>
      </c>
      <c r="F118" s="159">
        <f t="shared" si="77"/>
        <v>28.655200000000001</v>
      </c>
      <c r="G118" s="369"/>
      <c r="H118" s="133" t="e">
        <f t="shared" si="76"/>
        <v>#DIV/0!</v>
      </c>
      <c r="I118" s="216" t="e">
        <f t="shared" si="80"/>
        <v>#DIV/0!</v>
      </c>
      <c r="J118" s="143" t="e">
        <f t="shared" si="81"/>
        <v>#DIV/0!</v>
      </c>
      <c r="K118" s="143" t="e">
        <f t="shared" si="75"/>
        <v>#DIV/0!</v>
      </c>
      <c r="L118" s="143" t="e">
        <f t="shared" si="71"/>
        <v>#DIV/0!</v>
      </c>
      <c r="M118" s="217" t="e">
        <f t="shared" si="72"/>
        <v>#DIV/0!</v>
      </c>
      <c r="N118" s="218"/>
      <c r="O118" s="218"/>
      <c r="P118" s="218"/>
      <c r="Q118" s="218"/>
      <c r="R118" s="218"/>
      <c r="S118" s="4"/>
      <c r="T118" s="4"/>
      <c r="U118" s="4"/>
    </row>
    <row r="119" spans="1:21" x14ac:dyDescent="0.2">
      <c r="A119" s="379" t="s">
        <v>38</v>
      </c>
      <c r="B119" s="180" t="s">
        <v>15</v>
      </c>
      <c r="C119" s="190" t="s">
        <v>24</v>
      </c>
      <c r="D119" s="191">
        <v>4.3452508455997503</v>
      </c>
      <c r="E119" s="192">
        <v>126</v>
      </c>
      <c r="F119" s="130">
        <f t="shared" si="77"/>
        <v>547.50160654556851</v>
      </c>
      <c r="G119" s="368"/>
      <c r="H119" s="133" t="e">
        <f t="shared" si="76"/>
        <v>#DIV/0!</v>
      </c>
      <c r="I119" s="208" t="e">
        <f>F119/G119</f>
        <v>#DIV/0!</v>
      </c>
      <c r="J119" s="130" t="e">
        <f>H119*I119</f>
        <v>#DIV/0!</v>
      </c>
      <c r="K119" s="130" t="e">
        <f>J119*12</f>
        <v>#DIV/0!</v>
      </c>
      <c r="L119" s="130" t="e">
        <f t="shared" si="71"/>
        <v>#DIV/0!</v>
      </c>
      <c r="M119" s="209" t="e">
        <f t="shared" si="72"/>
        <v>#DIV/0!</v>
      </c>
      <c r="N119" s="214" t="s">
        <v>101</v>
      </c>
      <c r="O119" s="214" t="s">
        <v>63</v>
      </c>
      <c r="P119" s="214"/>
      <c r="Q119" s="214"/>
      <c r="R119" s="214"/>
      <c r="S119" s="4"/>
      <c r="T119" s="4"/>
      <c r="U119" s="4"/>
    </row>
    <row r="120" spans="1:21" x14ac:dyDescent="0.2">
      <c r="A120" s="380"/>
      <c r="B120" s="180" t="s">
        <v>16</v>
      </c>
      <c r="C120" s="181" t="s">
        <v>27</v>
      </c>
      <c r="D120" s="205">
        <v>8.3299999999999999E-2</v>
      </c>
      <c r="E120" s="193">
        <v>126</v>
      </c>
      <c r="F120" s="133">
        <f t="shared" si="77"/>
        <v>10.495799999999999</v>
      </c>
      <c r="G120" s="368"/>
      <c r="H120" s="133" t="e">
        <f t="shared" si="76"/>
        <v>#DIV/0!</v>
      </c>
      <c r="I120" s="212" t="e">
        <f t="shared" ref="I120:I125" si="82">F120/G120</f>
        <v>#DIV/0!</v>
      </c>
      <c r="J120" s="133" t="e">
        <f t="shared" ref="J120:J125" si="83">H120*I120</f>
        <v>#DIV/0!</v>
      </c>
      <c r="K120" s="133" t="e">
        <f t="shared" si="75"/>
        <v>#DIV/0!</v>
      </c>
      <c r="L120" s="133" t="e">
        <f t="shared" si="71"/>
        <v>#DIV/0!</v>
      </c>
      <c r="M120" s="213" t="e">
        <f t="shared" si="72"/>
        <v>#DIV/0!</v>
      </c>
      <c r="N120" s="214" t="s">
        <v>101</v>
      </c>
      <c r="O120" s="214" t="s">
        <v>63</v>
      </c>
      <c r="P120" s="214"/>
      <c r="Q120" s="214"/>
      <c r="R120" s="214"/>
      <c r="S120" s="4"/>
      <c r="T120" s="4"/>
      <c r="U120" s="4"/>
    </row>
    <row r="121" spans="1:21" x14ac:dyDescent="0.2">
      <c r="A121" s="380"/>
      <c r="B121" s="180" t="s">
        <v>17</v>
      </c>
      <c r="C121" s="181" t="s">
        <v>12</v>
      </c>
      <c r="D121" s="132">
        <v>21.75</v>
      </c>
      <c r="E121" s="193">
        <v>6</v>
      </c>
      <c r="F121" s="133">
        <f t="shared" si="77"/>
        <v>130.5</v>
      </c>
      <c r="G121" s="368"/>
      <c r="H121" s="133" t="e">
        <f t="shared" si="76"/>
        <v>#DIV/0!</v>
      </c>
      <c r="I121" s="212" t="e">
        <f t="shared" si="82"/>
        <v>#DIV/0!</v>
      </c>
      <c r="J121" s="133" t="e">
        <f t="shared" si="83"/>
        <v>#DIV/0!</v>
      </c>
      <c r="K121" s="133" t="e">
        <f t="shared" si="75"/>
        <v>#DIV/0!</v>
      </c>
      <c r="L121" s="133" t="e">
        <f t="shared" si="71"/>
        <v>#DIV/0!</v>
      </c>
      <c r="M121" s="213" t="e">
        <f t="shared" si="72"/>
        <v>#DIV/0!</v>
      </c>
      <c r="N121" s="214">
        <v>6</v>
      </c>
      <c r="O121" s="214" t="s">
        <v>62</v>
      </c>
      <c r="P121" s="214"/>
      <c r="Q121" s="214"/>
      <c r="R121" s="214"/>
      <c r="S121" s="4"/>
      <c r="T121" s="4"/>
      <c r="U121" s="4"/>
    </row>
    <row r="122" spans="1:21" x14ac:dyDescent="0.2">
      <c r="A122" s="380"/>
      <c r="B122" s="180" t="s">
        <v>18</v>
      </c>
      <c r="C122" s="181" t="s">
        <v>27</v>
      </c>
      <c r="D122" s="182">
        <v>8.3299999999999999E-2</v>
      </c>
      <c r="E122" s="193">
        <v>6</v>
      </c>
      <c r="F122" s="133">
        <f t="shared" si="77"/>
        <v>0.49980000000000002</v>
      </c>
      <c r="G122" s="368"/>
      <c r="H122" s="133" t="e">
        <f t="shared" si="76"/>
        <v>#DIV/0!</v>
      </c>
      <c r="I122" s="212" t="e">
        <f t="shared" si="82"/>
        <v>#DIV/0!</v>
      </c>
      <c r="J122" s="133" t="e">
        <f t="shared" si="83"/>
        <v>#DIV/0!</v>
      </c>
      <c r="K122" s="133" t="e">
        <f t="shared" si="75"/>
        <v>#DIV/0!</v>
      </c>
      <c r="L122" s="133" t="e">
        <f t="shared" si="71"/>
        <v>#DIV/0!</v>
      </c>
      <c r="M122" s="213" t="e">
        <f t="shared" si="72"/>
        <v>#DIV/0!</v>
      </c>
      <c r="N122" s="214">
        <v>6</v>
      </c>
      <c r="O122" s="214" t="s">
        <v>62</v>
      </c>
      <c r="P122" s="214"/>
      <c r="Q122" s="214"/>
      <c r="R122" s="214"/>
      <c r="S122" s="4"/>
      <c r="T122" s="4"/>
      <c r="U122" s="4"/>
    </row>
    <row r="123" spans="1:21" x14ac:dyDescent="0.2">
      <c r="A123" s="380"/>
      <c r="B123" s="180" t="s">
        <v>19</v>
      </c>
      <c r="C123" s="184" t="s">
        <v>12</v>
      </c>
      <c r="D123" s="285">
        <v>21.75</v>
      </c>
      <c r="E123" s="193">
        <v>2</v>
      </c>
      <c r="F123" s="133">
        <f t="shared" si="77"/>
        <v>43.5</v>
      </c>
      <c r="G123" s="368"/>
      <c r="H123" s="133" t="e">
        <f t="shared" si="76"/>
        <v>#DIV/0!</v>
      </c>
      <c r="I123" s="212" t="e">
        <f t="shared" si="82"/>
        <v>#DIV/0!</v>
      </c>
      <c r="J123" s="133" t="e">
        <f t="shared" si="83"/>
        <v>#DIV/0!</v>
      </c>
      <c r="K123" s="133" t="e">
        <f t="shared" si="75"/>
        <v>#DIV/0!</v>
      </c>
      <c r="L123" s="133" t="e">
        <f t="shared" si="71"/>
        <v>#DIV/0!</v>
      </c>
      <c r="M123" s="213" t="e">
        <f t="shared" si="72"/>
        <v>#DIV/0!</v>
      </c>
      <c r="N123" s="214">
        <v>2</v>
      </c>
      <c r="O123" s="214" t="s">
        <v>62</v>
      </c>
      <c r="P123" s="214"/>
      <c r="Q123" s="214"/>
      <c r="R123" s="214"/>
      <c r="S123" s="4"/>
      <c r="T123" s="4"/>
      <c r="U123" s="4"/>
    </row>
    <row r="124" spans="1:21" x14ac:dyDescent="0.2">
      <c r="A124" s="380"/>
      <c r="B124" s="180" t="s">
        <v>20</v>
      </c>
      <c r="C124" s="185" t="s">
        <v>27</v>
      </c>
      <c r="D124" s="182">
        <v>8.3299999999999999E-2</v>
      </c>
      <c r="E124" s="193">
        <v>2</v>
      </c>
      <c r="F124" s="133">
        <f t="shared" si="77"/>
        <v>0.1666</v>
      </c>
      <c r="G124" s="368"/>
      <c r="H124" s="133" t="e">
        <f t="shared" si="76"/>
        <v>#DIV/0!</v>
      </c>
      <c r="I124" s="212" t="e">
        <f t="shared" si="82"/>
        <v>#DIV/0!</v>
      </c>
      <c r="J124" s="133" t="e">
        <f t="shared" si="83"/>
        <v>#DIV/0!</v>
      </c>
      <c r="K124" s="133" t="e">
        <f t="shared" si="75"/>
        <v>#DIV/0!</v>
      </c>
      <c r="L124" s="133" t="e">
        <f t="shared" si="71"/>
        <v>#DIV/0!</v>
      </c>
      <c r="M124" s="213" t="e">
        <f t="shared" si="72"/>
        <v>#DIV/0!</v>
      </c>
      <c r="N124" s="214">
        <v>2</v>
      </c>
      <c r="O124" s="214" t="s">
        <v>62</v>
      </c>
      <c r="P124" s="214"/>
      <c r="Q124" s="214"/>
      <c r="R124" s="214"/>
      <c r="S124" s="4"/>
      <c r="T124" s="4"/>
      <c r="U124" s="4"/>
    </row>
    <row r="125" spans="1:21" x14ac:dyDescent="0.2">
      <c r="A125" s="381"/>
      <c r="B125" s="186" t="s">
        <v>36</v>
      </c>
      <c r="C125" s="187" t="s">
        <v>27</v>
      </c>
      <c r="D125" s="188">
        <v>8.3299999999999999E-2</v>
      </c>
      <c r="E125" s="194">
        <v>100</v>
      </c>
      <c r="F125" s="159">
        <f t="shared" si="77"/>
        <v>8.33</v>
      </c>
      <c r="G125" s="369"/>
      <c r="H125" s="133" t="e">
        <f t="shared" si="76"/>
        <v>#DIV/0!</v>
      </c>
      <c r="I125" s="216" t="e">
        <f t="shared" si="82"/>
        <v>#DIV/0!</v>
      </c>
      <c r="J125" s="143" t="e">
        <f t="shared" si="83"/>
        <v>#DIV/0!</v>
      </c>
      <c r="K125" s="143" t="e">
        <f t="shared" si="75"/>
        <v>#DIV/0!</v>
      </c>
      <c r="L125" s="143" t="e">
        <f t="shared" si="71"/>
        <v>#DIV/0!</v>
      </c>
      <c r="M125" s="217" t="e">
        <f t="shared" si="72"/>
        <v>#DIV/0!</v>
      </c>
      <c r="N125" s="218"/>
      <c r="O125" s="218"/>
      <c r="P125" s="218"/>
      <c r="Q125" s="218"/>
      <c r="R125" s="218"/>
      <c r="S125" s="4"/>
      <c r="T125" s="4"/>
      <c r="U125" s="4"/>
    </row>
    <row r="126" spans="1:21" ht="12.75" customHeight="1" x14ac:dyDescent="0.2">
      <c r="A126" s="379" t="s">
        <v>39</v>
      </c>
      <c r="B126" s="180" t="s">
        <v>15</v>
      </c>
      <c r="C126" s="190" t="s">
        <v>24</v>
      </c>
      <c r="D126" s="191">
        <v>4.3452508455997503</v>
      </c>
      <c r="E126" s="193">
        <v>163</v>
      </c>
      <c r="F126" s="130">
        <f t="shared" si="77"/>
        <v>708.27588783275928</v>
      </c>
      <c r="G126" s="368"/>
      <c r="H126" s="133" t="e">
        <f t="shared" si="76"/>
        <v>#DIV/0!</v>
      </c>
      <c r="I126" s="208" t="e">
        <f>F126/G126</f>
        <v>#DIV/0!</v>
      </c>
      <c r="J126" s="130" t="e">
        <f>H126*I126</f>
        <v>#DIV/0!</v>
      </c>
      <c r="K126" s="130" t="e">
        <f>J126*12</f>
        <v>#DIV/0!</v>
      </c>
      <c r="L126" s="130" t="e">
        <f t="shared" si="71"/>
        <v>#DIV/0!</v>
      </c>
      <c r="M126" s="209" t="e">
        <f t="shared" si="72"/>
        <v>#DIV/0!</v>
      </c>
      <c r="N126" s="214" t="s">
        <v>102</v>
      </c>
      <c r="O126" s="214" t="s">
        <v>65</v>
      </c>
      <c r="P126" s="214"/>
      <c r="Q126" s="214"/>
      <c r="R126" s="214"/>
      <c r="S126" s="4"/>
      <c r="T126" s="4"/>
      <c r="U126" s="4"/>
    </row>
    <row r="127" spans="1:21" x14ac:dyDescent="0.2">
      <c r="A127" s="380"/>
      <c r="B127" s="180" t="s">
        <v>16</v>
      </c>
      <c r="C127" s="181" t="s">
        <v>27</v>
      </c>
      <c r="D127" s="205">
        <v>8.3299999999999999E-2</v>
      </c>
      <c r="E127" s="193">
        <v>163</v>
      </c>
      <c r="F127" s="133">
        <f t="shared" si="77"/>
        <v>13.5779</v>
      </c>
      <c r="G127" s="368"/>
      <c r="H127" s="133" t="e">
        <f t="shared" si="76"/>
        <v>#DIV/0!</v>
      </c>
      <c r="I127" s="212" t="e">
        <f t="shared" ref="I127:I131" si="84">F127/G127</f>
        <v>#DIV/0!</v>
      </c>
      <c r="J127" s="133" t="e">
        <f t="shared" ref="J127:J131" si="85">H127*I127</f>
        <v>#DIV/0!</v>
      </c>
      <c r="K127" s="133" t="e">
        <f t="shared" si="75"/>
        <v>#DIV/0!</v>
      </c>
      <c r="L127" s="133" t="e">
        <f t="shared" si="71"/>
        <v>#DIV/0!</v>
      </c>
      <c r="M127" s="213" t="e">
        <f t="shared" si="72"/>
        <v>#DIV/0!</v>
      </c>
      <c r="N127" s="214" t="s">
        <v>102</v>
      </c>
      <c r="O127" s="214" t="s">
        <v>65</v>
      </c>
      <c r="P127" s="214"/>
      <c r="Q127" s="214"/>
      <c r="R127" s="214"/>
      <c r="S127" s="4"/>
      <c r="T127" s="4"/>
      <c r="U127" s="4"/>
    </row>
    <row r="128" spans="1:21" x14ac:dyDescent="0.2">
      <c r="A128" s="380"/>
      <c r="B128" s="180" t="s">
        <v>17</v>
      </c>
      <c r="C128" s="181" t="s">
        <v>12</v>
      </c>
      <c r="D128" s="132">
        <v>21.75</v>
      </c>
      <c r="E128" s="193">
        <v>12</v>
      </c>
      <c r="F128" s="133">
        <f t="shared" si="77"/>
        <v>261</v>
      </c>
      <c r="G128" s="368"/>
      <c r="H128" s="133" t="e">
        <f t="shared" si="76"/>
        <v>#DIV/0!</v>
      </c>
      <c r="I128" s="212" t="e">
        <f t="shared" si="84"/>
        <v>#DIV/0!</v>
      </c>
      <c r="J128" s="133" t="e">
        <f t="shared" si="85"/>
        <v>#DIV/0!</v>
      </c>
      <c r="K128" s="133" t="e">
        <f t="shared" si="75"/>
        <v>#DIV/0!</v>
      </c>
      <c r="L128" s="133" t="e">
        <f t="shared" si="71"/>
        <v>#DIV/0!</v>
      </c>
      <c r="M128" s="213" t="e">
        <f t="shared" si="72"/>
        <v>#DIV/0!</v>
      </c>
      <c r="N128" s="214" t="s">
        <v>103</v>
      </c>
      <c r="O128" s="214" t="s">
        <v>64</v>
      </c>
      <c r="P128" s="214"/>
      <c r="Q128" s="214"/>
      <c r="R128" s="214"/>
      <c r="S128" s="4"/>
      <c r="T128" s="4"/>
      <c r="U128" s="4"/>
    </row>
    <row r="129" spans="1:21" x14ac:dyDescent="0.2">
      <c r="A129" s="380"/>
      <c r="B129" s="180" t="s">
        <v>18</v>
      </c>
      <c r="C129" s="181" t="s">
        <v>27</v>
      </c>
      <c r="D129" s="182">
        <v>8.3299999999999999E-2</v>
      </c>
      <c r="E129" s="193">
        <v>12</v>
      </c>
      <c r="F129" s="133">
        <f t="shared" si="77"/>
        <v>0.99960000000000004</v>
      </c>
      <c r="G129" s="368"/>
      <c r="H129" s="133" t="e">
        <f t="shared" si="76"/>
        <v>#DIV/0!</v>
      </c>
      <c r="I129" s="212" t="e">
        <f t="shared" si="84"/>
        <v>#DIV/0!</v>
      </c>
      <c r="J129" s="133" t="e">
        <f t="shared" si="85"/>
        <v>#DIV/0!</v>
      </c>
      <c r="K129" s="133" t="e">
        <f t="shared" si="75"/>
        <v>#DIV/0!</v>
      </c>
      <c r="L129" s="133" t="e">
        <f t="shared" si="71"/>
        <v>#DIV/0!</v>
      </c>
      <c r="M129" s="213" t="e">
        <f t="shared" si="72"/>
        <v>#DIV/0!</v>
      </c>
      <c r="N129" s="214" t="s">
        <v>103</v>
      </c>
      <c r="O129" s="214" t="s">
        <v>64</v>
      </c>
      <c r="P129" s="214"/>
      <c r="Q129" s="214"/>
      <c r="R129" s="214"/>
      <c r="S129" s="4"/>
      <c r="T129" s="4"/>
      <c r="U129" s="4"/>
    </row>
    <row r="130" spans="1:21" x14ac:dyDescent="0.2">
      <c r="A130" s="380"/>
      <c r="B130" s="180" t="s">
        <v>19</v>
      </c>
      <c r="C130" s="184" t="s">
        <v>12</v>
      </c>
      <c r="D130" s="285">
        <v>21.75</v>
      </c>
      <c r="E130" s="193">
        <v>44</v>
      </c>
      <c r="F130" s="133">
        <f t="shared" si="77"/>
        <v>957</v>
      </c>
      <c r="G130" s="368"/>
      <c r="H130" s="133" t="e">
        <f t="shared" si="76"/>
        <v>#DIV/0!</v>
      </c>
      <c r="I130" s="212" t="e">
        <f t="shared" si="84"/>
        <v>#DIV/0!</v>
      </c>
      <c r="J130" s="133" t="e">
        <f t="shared" si="85"/>
        <v>#DIV/0!</v>
      </c>
      <c r="K130" s="133" t="e">
        <f t="shared" si="75"/>
        <v>#DIV/0!</v>
      </c>
      <c r="L130" s="133" t="e">
        <f t="shared" si="71"/>
        <v>#DIV/0!</v>
      </c>
      <c r="M130" s="213" t="e">
        <f t="shared" si="72"/>
        <v>#DIV/0!</v>
      </c>
      <c r="N130" s="214">
        <v>44</v>
      </c>
      <c r="O130" s="214" t="s">
        <v>62</v>
      </c>
      <c r="P130" s="214"/>
      <c r="Q130" s="214"/>
      <c r="R130" s="214"/>
      <c r="S130" s="4"/>
      <c r="T130" s="4"/>
      <c r="U130" s="4"/>
    </row>
    <row r="131" spans="1:21" x14ac:dyDescent="0.2">
      <c r="A131" s="380"/>
      <c r="B131" s="180" t="s">
        <v>20</v>
      </c>
      <c r="C131" s="185" t="s">
        <v>27</v>
      </c>
      <c r="D131" s="182">
        <v>8.3299999999999999E-2</v>
      </c>
      <c r="E131" s="193">
        <v>44</v>
      </c>
      <c r="F131" s="133">
        <f t="shared" si="77"/>
        <v>3.6652</v>
      </c>
      <c r="G131" s="368"/>
      <c r="H131" s="133" t="e">
        <f t="shared" si="76"/>
        <v>#DIV/0!</v>
      </c>
      <c r="I131" s="212" t="e">
        <f t="shared" si="84"/>
        <v>#DIV/0!</v>
      </c>
      <c r="J131" s="133" t="e">
        <f t="shared" si="85"/>
        <v>#DIV/0!</v>
      </c>
      <c r="K131" s="133" t="e">
        <f t="shared" si="75"/>
        <v>#DIV/0!</v>
      </c>
      <c r="L131" s="133" t="e">
        <f t="shared" si="71"/>
        <v>#DIV/0!</v>
      </c>
      <c r="M131" s="213" t="e">
        <f t="shared" si="72"/>
        <v>#DIV/0!</v>
      </c>
      <c r="N131" s="214">
        <v>44</v>
      </c>
      <c r="O131" s="214" t="s">
        <v>62</v>
      </c>
      <c r="P131" s="214"/>
      <c r="Q131" s="214"/>
      <c r="R131" s="214"/>
      <c r="S131" s="4"/>
      <c r="T131" s="4"/>
      <c r="U131" s="4"/>
    </row>
    <row r="132" spans="1:21" x14ac:dyDescent="0.2">
      <c r="A132" s="381"/>
      <c r="B132" s="186" t="s">
        <v>36</v>
      </c>
      <c r="C132" s="187" t="s">
        <v>27</v>
      </c>
      <c r="D132" s="188">
        <v>8.3299999999999999E-2</v>
      </c>
      <c r="E132" s="194">
        <v>100</v>
      </c>
      <c r="F132" s="143">
        <f t="shared" si="77"/>
        <v>8.33</v>
      </c>
      <c r="G132" s="369"/>
      <c r="H132" s="133" t="e">
        <f t="shared" si="76"/>
        <v>#DIV/0!</v>
      </c>
      <c r="I132" s="216" t="e">
        <f t="shared" ref="I132" si="86">F132/G132</f>
        <v>#DIV/0!</v>
      </c>
      <c r="J132" s="143" t="e">
        <f t="shared" ref="J132" si="87">H132*I132</f>
        <v>#DIV/0!</v>
      </c>
      <c r="K132" s="143" t="e">
        <f t="shared" ref="K132" si="88">J132*12</f>
        <v>#DIV/0!</v>
      </c>
      <c r="L132" s="143" t="e">
        <f t="shared" si="71"/>
        <v>#DIV/0!</v>
      </c>
      <c r="M132" s="217" t="e">
        <f t="shared" si="72"/>
        <v>#DIV/0!</v>
      </c>
      <c r="N132" s="248"/>
      <c r="O132" s="248"/>
      <c r="P132" s="248"/>
      <c r="Q132" s="248"/>
      <c r="R132" s="248"/>
      <c r="S132" s="4"/>
      <c r="T132" s="4"/>
      <c r="U132" s="4"/>
    </row>
    <row r="133" spans="1:21" ht="13.5" customHeight="1" x14ac:dyDescent="0.2">
      <c r="A133" s="379" t="s">
        <v>115</v>
      </c>
      <c r="B133" s="144" t="s">
        <v>22</v>
      </c>
      <c r="C133" s="145" t="s">
        <v>126</v>
      </c>
      <c r="D133" s="129">
        <v>15</v>
      </c>
      <c r="E133" s="195">
        <v>900</v>
      </c>
      <c r="F133" s="171"/>
      <c r="G133" s="159"/>
      <c r="H133" s="367"/>
      <c r="I133" s="233"/>
      <c r="J133" s="175"/>
      <c r="K133" s="130">
        <f>D133*E133*H133</f>
        <v>0</v>
      </c>
      <c r="L133" s="159"/>
      <c r="M133" s="246"/>
      <c r="N133" s="243"/>
      <c r="O133" s="243"/>
      <c r="P133" s="243"/>
      <c r="Q133" s="243"/>
      <c r="R133" s="243"/>
      <c r="S133" s="4"/>
      <c r="T133" s="4"/>
      <c r="U133" s="4"/>
    </row>
    <row r="134" spans="1:21" x14ac:dyDescent="0.2">
      <c r="A134" s="381"/>
      <c r="B134" s="146" t="s">
        <v>32</v>
      </c>
      <c r="C134" s="147" t="s">
        <v>127</v>
      </c>
      <c r="D134" s="148">
        <v>8</v>
      </c>
      <c r="E134" s="194">
        <v>900</v>
      </c>
      <c r="F134" s="143"/>
      <c r="G134" s="143"/>
      <c r="H134" s="369"/>
      <c r="I134" s="216"/>
      <c r="J134" s="143"/>
      <c r="K134" s="143">
        <f>D134*E134*H134</f>
        <v>0</v>
      </c>
      <c r="L134" s="143"/>
      <c r="M134" s="217"/>
      <c r="N134" s="218"/>
      <c r="O134" s="218"/>
      <c r="P134" s="218"/>
      <c r="Q134" s="218"/>
      <c r="R134" s="218"/>
      <c r="S134" s="4"/>
      <c r="T134" s="4"/>
      <c r="U134" s="4"/>
    </row>
    <row r="135" spans="1:21" ht="12.75" customHeight="1" x14ac:dyDescent="0.2">
      <c r="A135" s="4"/>
      <c r="B135" s="196"/>
      <c r="C135" s="151" t="s">
        <v>30</v>
      </c>
      <c r="D135" s="152"/>
      <c r="E135" s="153">
        <f>SUM(E104:E134)-E110</f>
        <v>7376</v>
      </c>
      <c r="F135" s="153">
        <f>SUM(F104:F134)</f>
        <v>22535.888115643596</v>
      </c>
      <c r="G135" s="153"/>
      <c r="H135" s="166"/>
      <c r="I135" s="153" t="e">
        <f>SUM(I104:I134)</f>
        <v>#DIV/0!</v>
      </c>
      <c r="J135" s="224"/>
      <c r="K135" s="153" t="e">
        <f>SUM(K104:K134)</f>
        <v>#DIV/0!</v>
      </c>
      <c r="L135" s="225"/>
      <c r="M135" s="151"/>
      <c r="N135" s="227"/>
      <c r="O135" s="227"/>
      <c r="P135" s="227"/>
      <c r="Q135" s="227"/>
      <c r="R135" s="227"/>
      <c r="S135" s="4"/>
      <c r="T135" s="4"/>
      <c r="U135" s="4"/>
    </row>
    <row r="136" spans="1:21" x14ac:dyDescent="0.2">
      <c r="A136" s="37" t="s">
        <v>43</v>
      </c>
      <c r="B136" s="197"/>
      <c r="C136" s="198"/>
      <c r="D136" s="198"/>
      <c r="E136" s="199"/>
      <c r="F136" s="163"/>
      <c r="G136" s="163"/>
      <c r="H136" s="224"/>
      <c r="I136" s="224"/>
      <c r="J136" s="163"/>
      <c r="K136" s="163"/>
      <c r="L136" s="249"/>
      <c r="M136" s="229"/>
      <c r="N136" s="227"/>
      <c r="O136" s="227"/>
      <c r="P136" s="227"/>
      <c r="Q136" s="227"/>
      <c r="R136" s="227"/>
      <c r="S136" s="4"/>
      <c r="T136" s="4"/>
      <c r="U136" s="4"/>
    </row>
    <row r="137" spans="1:21" x14ac:dyDescent="0.2">
      <c r="A137" s="392" t="s">
        <v>40</v>
      </c>
      <c r="B137" s="176" t="s">
        <v>15</v>
      </c>
      <c r="C137" s="177" t="s">
        <v>24</v>
      </c>
      <c r="D137" s="178">
        <v>4.3452508455997503</v>
      </c>
      <c r="E137" s="200">
        <v>1037</v>
      </c>
      <c r="F137" s="130">
        <f t="shared" ref="F137:F143" si="89">D137*E137</f>
        <v>4506.0251268869406</v>
      </c>
      <c r="G137" s="367"/>
      <c r="H137" s="130" t="e">
        <f>H132</f>
        <v>#DIV/0!</v>
      </c>
      <c r="I137" s="208" t="e">
        <f>F137/G137</f>
        <v>#DIV/0!</v>
      </c>
      <c r="J137" s="130" t="e">
        <f>H137*I137</f>
        <v>#DIV/0!</v>
      </c>
      <c r="K137" s="130" t="e">
        <f>J137*12</f>
        <v>#DIV/0!</v>
      </c>
      <c r="L137" s="130" t="e">
        <f t="shared" ref="L137:L144" si="90">J137/D137</f>
        <v>#DIV/0!</v>
      </c>
      <c r="M137" s="209" t="e">
        <f t="shared" ref="M137:M144" si="91">L137/E137</f>
        <v>#DIV/0!</v>
      </c>
      <c r="N137" s="382" t="s">
        <v>76</v>
      </c>
      <c r="O137" s="382" t="s">
        <v>49</v>
      </c>
      <c r="P137" s="382"/>
      <c r="Q137" s="382">
        <v>114</v>
      </c>
      <c r="R137" s="382" t="s">
        <v>50</v>
      </c>
      <c r="S137" s="4"/>
      <c r="T137" s="4"/>
      <c r="U137" s="4"/>
    </row>
    <row r="138" spans="1:21" x14ac:dyDescent="0.2">
      <c r="A138" s="393"/>
      <c r="B138" s="201" t="s">
        <v>15</v>
      </c>
      <c r="C138" s="190" t="s">
        <v>77</v>
      </c>
      <c r="D138" s="132">
        <v>8.6904000000000003</v>
      </c>
      <c r="E138" s="192">
        <v>1471</v>
      </c>
      <c r="F138" s="202">
        <f t="shared" si="89"/>
        <v>12783.5784</v>
      </c>
      <c r="G138" s="372"/>
      <c r="H138" s="133" t="e">
        <f>H137</f>
        <v>#DIV/0!</v>
      </c>
      <c r="I138" s="212" t="e">
        <f t="shared" ref="I138:I142" si="92">F138/G138</f>
        <v>#DIV/0!</v>
      </c>
      <c r="J138" s="133" t="e">
        <f t="shared" ref="J138:J142" si="93">H138*I138</f>
        <v>#DIV/0!</v>
      </c>
      <c r="K138" s="133" t="e">
        <f t="shared" ref="K138:K142" si="94">J138*12</f>
        <v>#DIV/0!</v>
      </c>
      <c r="L138" s="133" t="e">
        <f t="shared" si="90"/>
        <v>#DIV/0!</v>
      </c>
      <c r="M138" s="213" t="e">
        <f t="shared" si="91"/>
        <v>#DIV/0!</v>
      </c>
      <c r="N138" s="383"/>
      <c r="O138" s="383"/>
      <c r="P138" s="383"/>
      <c r="Q138" s="383"/>
      <c r="R138" s="383"/>
      <c r="S138" s="4"/>
      <c r="T138" s="4"/>
      <c r="U138" s="4"/>
    </row>
    <row r="139" spans="1:21" x14ac:dyDescent="0.2">
      <c r="A139" s="393"/>
      <c r="B139" s="180" t="s">
        <v>16</v>
      </c>
      <c r="C139" s="181" t="s">
        <v>27</v>
      </c>
      <c r="D139" s="205">
        <v>8.3299999999999999E-2</v>
      </c>
      <c r="E139" s="193">
        <v>2508</v>
      </c>
      <c r="F139" s="202">
        <f t="shared" si="89"/>
        <v>208.91640000000001</v>
      </c>
      <c r="G139" s="372"/>
      <c r="H139" s="133" t="e">
        <f t="shared" ref="H139:H144" si="95">H138</f>
        <v>#DIV/0!</v>
      </c>
      <c r="I139" s="212" t="e">
        <f t="shared" si="92"/>
        <v>#DIV/0!</v>
      </c>
      <c r="J139" s="133" t="e">
        <f t="shared" si="93"/>
        <v>#DIV/0!</v>
      </c>
      <c r="K139" s="133" t="e">
        <f t="shared" si="94"/>
        <v>#DIV/0!</v>
      </c>
      <c r="L139" s="133" t="e">
        <f t="shared" si="90"/>
        <v>#DIV/0!</v>
      </c>
      <c r="M139" s="213" t="e">
        <f t="shared" si="91"/>
        <v>#DIV/0!</v>
      </c>
      <c r="N139" s="247" t="s">
        <v>76</v>
      </c>
      <c r="O139" s="247" t="s">
        <v>49</v>
      </c>
      <c r="P139" s="247"/>
      <c r="Q139" s="247">
        <v>114</v>
      </c>
      <c r="R139" s="247" t="s">
        <v>50</v>
      </c>
      <c r="S139" s="4"/>
      <c r="T139" s="4"/>
      <c r="U139" s="4"/>
    </row>
    <row r="140" spans="1:21" x14ac:dyDescent="0.2">
      <c r="A140" s="393"/>
      <c r="B140" s="180" t="s">
        <v>17</v>
      </c>
      <c r="C140" s="181" t="s">
        <v>12</v>
      </c>
      <c r="D140" s="132">
        <v>21.75</v>
      </c>
      <c r="E140" s="193">
        <v>1315.4</v>
      </c>
      <c r="F140" s="202">
        <f t="shared" si="89"/>
        <v>28609.95</v>
      </c>
      <c r="G140" s="368"/>
      <c r="H140" s="133" t="e">
        <f t="shared" si="95"/>
        <v>#DIV/0!</v>
      </c>
      <c r="I140" s="212" t="e">
        <f t="shared" si="92"/>
        <v>#DIV/0!</v>
      </c>
      <c r="J140" s="133" t="e">
        <f t="shared" si="93"/>
        <v>#DIV/0!</v>
      </c>
      <c r="K140" s="133" t="e">
        <f t="shared" si="94"/>
        <v>#DIV/0!</v>
      </c>
      <c r="L140" s="133" t="e">
        <f t="shared" si="90"/>
        <v>#DIV/0!</v>
      </c>
      <c r="M140" s="213" t="e">
        <f t="shared" si="91"/>
        <v>#DIV/0!</v>
      </c>
      <c r="N140" s="214" t="s">
        <v>51</v>
      </c>
      <c r="O140" s="214" t="s">
        <v>52</v>
      </c>
      <c r="P140" s="214"/>
      <c r="Q140" s="214"/>
      <c r="R140" s="214"/>
      <c r="S140" s="4"/>
      <c r="T140" s="4"/>
      <c r="U140" s="4"/>
    </row>
    <row r="141" spans="1:21" x14ac:dyDescent="0.2">
      <c r="A141" s="393"/>
      <c r="B141" s="180" t="s">
        <v>18</v>
      </c>
      <c r="C141" s="181" t="s">
        <v>27</v>
      </c>
      <c r="D141" s="205">
        <v>8.3299999999999999E-2</v>
      </c>
      <c r="E141" s="193">
        <v>1315</v>
      </c>
      <c r="F141" s="202">
        <f t="shared" si="89"/>
        <v>109.5395</v>
      </c>
      <c r="G141" s="368"/>
      <c r="H141" s="133" t="e">
        <f t="shared" si="95"/>
        <v>#DIV/0!</v>
      </c>
      <c r="I141" s="212" t="e">
        <f t="shared" si="92"/>
        <v>#DIV/0!</v>
      </c>
      <c r="J141" s="133" t="e">
        <f t="shared" si="93"/>
        <v>#DIV/0!</v>
      </c>
      <c r="K141" s="133" t="e">
        <f t="shared" si="94"/>
        <v>#DIV/0!</v>
      </c>
      <c r="L141" s="133" t="e">
        <f t="shared" si="90"/>
        <v>#DIV/0!</v>
      </c>
      <c r="M141" s="213" t="e">
        <f t="shared" si="91"/>
        <v>#DIV/0!</v>
      </c>
      <c r="N141" s="214" t="s">
        <v>51</v>
      </c>
      <c r="O141" s="214" t="s">
        <v>52</v>
      </c>
      <c r="P141" s="214"/>
      <c r="Q141" s="214"/>
      <c r="R141" s="214"/>
      <c r="S141" s="4"/>
      <c r="T141" s="4"/>
      <c r="U141" s="4"/>
    </row>
    <row r="142" spans="1:21" x14ac:dyDescent="0.2">
      <c r="A142" s="393"/>
      <c r="B142" s="180" t="s">
        <v>19</v>
      </c>
      <c r="C142" s="184" t="s">
        <v>12</v>
      </c>
      <c r="D142" s="132">
        <v>21.75</v>
      </c>
      <c r="E142" s="193">
        <v>142</v>
      </c>
      <c r="F142" s="202">
        <f t="shared" si="89"/>
        <v>3088.5</v>
      </c>
      <c r="G142" s="368"/>
      <c r="H142" s="133" t="e">
        <f t="shared" si="95"/>
        <v>#DIV/0!</v>
      </c>
      <c r="I142" s="212" t="e">
        <f t="shared" si="92"/>
        <v>#DIV/0!</v>
      </c>
      <c r="J142" s="133" t="e">
        <f t="shared" si="93"/>
        <v>#DIV/0!</v>
      </c>
      <c r="K142" s="133" t="e">
        <f t="shared" si="94"/>
        <v>#DIV/0!</v>
      </c>
      <c r="L142" s="133" t="e">
        <f t="shared" si="90"/>
        <v>#DIV/0!</v>
      </c>
      <c r="M142" s="213" t="e">
        <f t="shared" si="91"/>
        <v>#DIV/0!</v>
      </c>
      <c r="N142" s="214">
        <v>142</v>
      </c>
      <c r="O142" s="214" t="s">
        <v>53</v>
      </c>
      <c r="P142" s="214"/>
      <c r="Q142" s="214"/>
      <c r="R142" s="214"/>
      <c r="S142" s="4"/>
      <c r="T142" s="4"/>
      <c r="U142" s="4"/>
    </row>
    <row r="143" spans="1:21" x14ac:dyDescent="0.2">
      <c r="A143" s="393"/>
      <c r="B143" s="203" t="s">
        <v>20</v>
      </c>
      <c r="C143" s="204" t="s">
        <v>27</v>
      </c>
      <c r="D143" s="182">
        <v>8.3299999999999999E-2</v>
      </c>
      <c r="E143" s="195">
        <v>142</v>
      </c>
      <c r="F143" s="159">
        <f t="shared" si="89"/>
        <v>11.8286</v>
      </c>
      <c r="G143" s="368"/>
      <c r="H143" s="133" t="e">
        <f t="shared" si="95"/>
        <v>#DIV/0!</v>
      </c>
      <c r="I143" s="230" t="e">
        <f>F143/G143</f>
        <v>#DIV/0!</v>
      </c>
      <c r="J143" s="159" t="e">
        <f>H143*I143</f>
        <v>#DIV/0!</v>
      </c>
      <c r="K143" s="159" t="e">
        <f>J143*12</f>
        <v>#DIV/0!</v>
      </c>
      <c r="L143" s="159" t="e">
        <f t="shared" si="90"/>
        <v>#DIV/0!</v>
      </c>
      <c r="M143" s="246" t="e">
        <f t="shared" si="91"/>
        <v>#DIV/0!</v>
      </c>
      <c r="N143" s="243">
        <v>142</v>
      </c>
      <c r="O143" s="243" t="s">
        <v>53</v>
      </c>
      <c r="P143" s="214"/>
      <c r="Q143" s="214"/>
      <c r="R143" s="214"/>
      <c r="S143" s="4"/>
      <c r="T143" s="4"/>
      <c r="U143" s="4"/>
    </row>
    <row r="144" spans="1:21" x14ac:dyDescent="0.2">
      <c r="A144" s="394"/>
      <c r="B144" s="206" t="s">
        <v>31</v>
      </c>
      <c r="C144" s="207" t="s">
        <v>12</v>
      </c>
      <c r="D144" s="148">
        <v>21.75</v>
      </c>
      <c r="E144" s="143">
        <v>4</v>
      </c>
      <c r="F144" s="143"/>
      <c r="G144" s="373"/>
      <c r="H144" s="143" t="e">
        <f t="shared" si="95"/>
        <v>#DIV/0!</v>
      </c>
      <c r="I144" s="143">
        <f>D144*E144</f>
        <v>87</v>
      </c>
      <c r="J144" s="143" t="e">
        <f>D144*E144*H144</f>
        <v>#DIV/0!</v>
      </c>
      <c r="K144" s="143" t="e">
        <f t="shared" ref="K144" si="96">J144*12</f>
        <v>#DIV/0!</v>
      </c>
      <c r="L144" s="143" t="e">
        <f t="shared" si="90"/>
        <v>#DIV/0!</v>
      </c>
      <c r="M144" s="217" t="e">
        <f t="shared" si="91"/>
        <v>#DIV/0!</v>
      </c>
      <c r="N144" s="250"/>
      <c r="O144" s="250"/>
      <c r="P144" s="218"/>
      <c r="Q144" s="218"/>
      <c r="R144" s="218"/>
      <c r="S144" s="4"/>
      <c r="T144" s="4"/>
      <c r="U144" s="4"/>
    </row>
    <row r="145" spans="2:21" x14ac:dyDescent="0.2">
      <c r="C145" s="32" t="s">
        <v>30</v>
      </c>
      <c r="D145" s="11"/>
      <c r="E145" s="9">
        <f>SUM(E137:E144)-E144</f>
        <v>7930.4</v>
      </c>
      <c r="F145" s="9">
        <f>SUM(F137:F144)</f>
        <v>49318.338026886944</v>
      </c>
      <c r="G145" s="9"/>
      <c r="H145" s="25"/>
      <c r="I145" s="9" t="e">
        <f>SUM(I137:I144)</f>
        <v>#DIV/0!</v>
      </c>
      <c r="J145" s="4"/>
      <c r="K145" s="9" t="e">
        <f>SUM(K137:K144)</f>
        <v>#DIV/0!</v>
      </c>
      <c r="L145" s="126"/>
      <c r="M145" s="123"/>
      <c r="N145" s="5"/>
      <c r="O145" s="5"/>
      <c r="P145" s="5"/>
      <c r="S145" s="4"/>
      <c r="T145" s="4"/>
      <c r="U145" s="4"/>
    </row>
    <row r="146" spans="2:21" x14ac:dyDescent="0.2">
      <c r="C146" s="32"/>
      <c r="D146" s="11"/>
      <c r="E146" s="9"/>
      <c r="F146" s="9"/>
      <c r="G146" s="9"/>
      <c r="H146" s="25"/>
      <c r="I146" s="32"/>
      <c r="J146" s="4"/>
      <c r="K146" s="9"/>
      <c r="L146" s="126"/>
      <c r="M146" s="123"/>
      <c r="N146" s="5"/>
      <c r="O146" s="5"/>
      <c r="P146" s="5"/>
      <c r="S146" s="4"/>
      <c r="T146" s="4"/>
      <c r="U146" s="4"/>
    </row>
    <row r="147" spans="2:21" x14ac:dyDescent="0.2">
      <c r="B147" s="292" t="s">
        <v>229</v>
      </c>
      <c r="C147" s="13"/>
      <c r="D147" s="14"/>
      <c r="E147" s="16"/>
      <c r="F147" s="4"/>
      <c r="G147" s="72" t="s">
        <v>238</v>
      </c>
      <c r="H147" s="73"/>
      <c r="I147" s="271"/>
      <c r="J147" s="163"/>
      <c r="K147" s="153" t="e">
        <f>K17+K31+K45+K59+K75+K89+K102+K135+K145</f>
        <v>#DIV/0!</v>
      </c>
      <c r="L147" s="33"/>
      <c r="M147" s="123"/>
      <c r="N147" s="5"/>
      <c r="O147" s="5"/>
      <c r="P147" s="5"/>
      <c r="S147" s="4"/>
      <c r="T147" s="4"/>
      <c r="U147" s="4"/>
    </row>
    <row r="148" spans="2:21" x14ac:dyDescent="0.2">
      <c r="B148" s="103" t="s">
        <v>236</v>
      </c>
      <c r="C148" s="13"/>
      <c r="D148" s="14"/>
      <c r="E148" s="15"/>
      <c r="F148" s="9"/>
      <c r="G148" s="72" t="s">
        <v>239</v>
      </c>
      <c r="H148" s="73"/>
      <c r="I148" s="73"/>
      <c r="J148" s="163"/>
      <c r="K148" s="153" t="e">
        <f>K147*1.27</f>
        <v>#DIV/0!</v>
      </c>
      <c r="L148" s="33"/>
      <c r="M148" s="123"/>
      <c r="N148" s="5"/>
      <c r="O148" s="5"/>
      <c r="P148" s="5"/>
      <c r="S148" s="4"/>
      <c r="T148" s="4"/>
      <c r="U148" s="4"/>
    </row>
    <row r="149" spans="2:21" x14ac:dyDescent="0.2">
      <c r="C149" s="13"/>
      <c r="D149" s="14"/>
      <c r="E149" s="15"/>
      <c r="F149" s="16"/>
      <c r="H149" s="9"/>
      <c r="I149" s="9"/>
      <c r="J149" s="13"/>
      <c r="K149" s="9"/>
      <c r="L149" s="386" t="s">
        <v>241</v>
      </c>
      <c r="M149" s="386"/>
      <c r="N149" s="386"/>
      <c r="O149" s="33"/>
    </row>
    <row r="150" spans="2:21" x14ac:dyDescent="0.2">
      <c r="D150" s="251" t="s">
        <v>122</v>
      </c>
      <c r="E150" s="252">
        <f>E17+E31+E45+E59+E75+E89+E102+E135+E145</f>
        <v>155964.26999999999</v>
      </c>
      <c r="F150" s="253" t="s">
        <v>116</v>
      </c>
      <c r="G150" s="29"/>
      <c r="H150" s="255" t="s">
        <v>120</v>
      </c>
      <c r="I150" s="252">
        <f>F17+F31+F45+F59+F75+F89+F102+F135+F145</f>
        <v>650692.52681453049</v>
      </c>
      <c r="J150" s="253" t="s">
        <v>116</v>
      </c>
      <c r="L150" s="256" t="e">
        <f>I17+I31+I45+I59+I75+I89+I102+I135+I145</f>
        <v>#DIV/0!</v>
      </c>
      <c r="M150" s="257" t="s">
        <v>117</v>
      </c>
      <c r="N150" s="258"/>
    </row>
    <row r="151" spans="2:21" x14ac:dyDescent="0.2">
      <c r="H151" s="224"/>
      <c r="I151" s="224">
        <v>21.75</v>
      </c>
      <c r="J151" s="276" t="s">
        <v>12</v>
      </c>
      <c r="L151" s="256" t="e">
        <f>L150-L152</f>
        <v>#DIV/0!</v>
      </c>
      <c r="M151" s="257" t="s">
        <v>118</v>
      </c>
      <c r="N151" s="258"/>
    </row>
    <row r="152" spans="2:21" x14ac:dyDescent="0.2">
      <c r="B152" s="224"/>
      <c r="C152" s="254" t="s">
        <v>125</v>
      </c>
      <c r="D152" s="251" t="s">
        <v>122</v>
      </c>
      <c r="E152" s="252">
        <f>E150-E15-E16-E29-E30-E43-E44-E57-E58-E73-E74-E87-E88-E100-E101-E133-E134</f>
        <v>148450.26999999999</v>
      </c>
      <c r="F152" s="253" t="s">
        <v>116</v>
      </c>
      <c r="H152" s="255" t="s">
        <v>121</v>
      </c>
      <c r="I152" s="252">
        <f>I150/I151</f>
        <v>29916.897784576115</v>
      </c>
      <c r="J152" s="253" t="s">
        <v>116</v>
      </c>
      <c r="L152" s="256">
        <f>I39+I53+I69+I110+I144</f>
        <v>783</v>
      </c>
      <c r="M152" s="257" t="s">
        <v>119</v>
      </c>
      <c r="N152" s="258"/>
    </row>
    <row r="154" spans="2:21" x14ac:dyDescent="0.2">
      <c r="B154" s="224"/>
      <c r="C154" s="254" t="s">
        <v>128</v>
      </c>
      <c r="D154" s="259" t="s">
        <v>122</v>
      </c>
      <c r="E154" s="260">
        <f>E6+E9+E11+E21+E23+E25+E34+E36+E38+E48+E50+E52+E62+E65+E68+E79+E81+E83+E92+E94+E96+E105+E107+E109+E113+E115+E117+E120+E122+E124+E127+E129+E131+E139+E141+E143</f>
        <v>51998.520000000004</v>
      </c>
      <c r="F154" s="261" t="s">
        <v>116</v>
      </c>
    </row>
  </sheetData>
  <sheetProtection password="D36F" sheet="1" objects="1" scenarios="1"/>
  <mergeCells count="24">
    <mergeCell ref="L149:N149"/>
    <mergeCell ref="B4:B5"/>
    <mergeCell ref="B7:B8"/>
    <mergeCell ref="A1:P1"/>
    <mergeCell ref="N137:N138"/>
    <mergeCell ref="O137:O138"/>
    <mergeCell ref="A4:A16"/>
    <mergeCell ref="A19:A30"/>
    <mergeCell ref="A33:A44"/>
    <mergeCell ref="A47:A58"/>
    <mergeCell ref="A61:A72"/>
    <mergeCell ref="A137:A144"/>
    <mergeCell ref="A77:A88"/>
    <mergeCell ref="A91:A101"/>
    <mergeCell ref="A104:A111"/>
    <mergeCell ref="A112:A118"/>
    <mergeCell ref="A119:A125"/>
    <mergeCell ref="A126:A132"/>
    <mergeCell ref="A133:A134"/>
    <mergeCell ref="R137:R138"/>
    <mergeCell ref="B63:B64"/>
    <mergeCell ref="B66:B67"/>
    <mergeCell ref="P137:P138"/>
    <mergeCell ref="Q137:Q138"/>
  </mergeCells>
  <printOptions horizontalCentered="1"/>
  <pageMargins left="0.19685039370078741" right="0.19685039370078741" top="0.15748031496062992" bottom="0.15748031496062992" header="0.39370078740157483" footer="0.23622047244094491"/>
  <pageSetup paperSize="8" scale="52" orientation="portrait" horizontalDpi="300" verticalDpi="300" r:id="rId1"/>
  <headerFooter alignWithMargins="0"/>
  <ignoredErrors>
    <ignoredError sqref="I39:J39 I110:J110 I69:J69 I53:J53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5"/>
  <sheetViews>
    <sheetView zoomScaleNormal="100" zoomScalePageLayoutView="110" workbookViewId="0">
      <selection activeCell="C28" sqref="C28"/>
    </sheetView>
  </sheetViews>
  <sheetFormatPr defaultColWidth="8.85546875" defaultRowHeight="12.75" x14ac:dyDescent="0.2"/>
  <cols>
    <col min="1" max="1" width="28.42578125" style="49" customWidth="1"/>
    <col min="2" max="2" width="11.85546875" style="49" customWidth="1"/>
    <col min="3" max="3" width="24" style="49" customWidth="1"/>
    <col min="4" max="4" width="29.28515625" style="49" customWidth="1"/>
    <col min="5" max="5" width="9.42578125" style="49" bestFit="1" customWidth="1"/>
    <col min="6" max="6" width="0" style="49" hidden="1" customWidth="1"/>
    <col min="7" max="7" width="9.42578125" style="49" bestFit="1" customWidth="1"/>
    <col min="8" max="12" width="0" style="49" hidden="1" customWidth="1"/>
    <col min="13" max="13" width="9.42578125" style="49" bestFit="1" customWidth="1"/>
    <col min="14" max="14" width="0" style="49" hidden="1" customWidth="1"/>
    <col min="15" max="15" width="8.7109375" style="49" bestFit="1" customWidth="1"/>
    <col min="16" max="16384" width="8.85546875" style="49"/>
  </cols>
  <sheetData>
    <row r="1" spans="1:15" x14ac:dyDescent="0.2">
      <c r="A1" s="397" t="s">
        <v>133</v>
      </c>
      <c r="B1" s="398"/>
      <c r="C1" s="399"/>
      <c r="D1" s="277" t="s">
        <v>134</v>
      </c>
      <c r="E1" s="341"/>
      <c r="F1" s="341"/>
      <c r="G1" s="341"/>
      <c r="H1" s="341"/>
      <c r="I1" s="341"/>
      <c r="J1" s="341"/>
      <c r="K1" s="341"/>
      <c r="L1" s="341"/>
      <c r="M1" s="341"/>
      <c r="N1" s="17"/>
      <c r="O1" s="17"/>
    </row>
    <row r="2" spans="1:15" ht="38.25" x14ac:dyDescent="0.2">
      <c r="A2" s="56" t="s">
        <v>135</v>
      </c>
      <c r="B2" s="96">
        <f>21.75*12</f>
        <v>261</v>
      </c>
      <c r="C2" s="97" t="s">
        <v>136</v>
      </c>
      <c r="D2" s="57" t="s">
        <v>156</v>
      </c>
      <c r="E2" s="342"/>
      <c r="F2" s="343"/>
      <c r="G2" s="343"/>
      <c r="H2" s="343"/>
      <c r="I2" s="343"/>
      <c r="J2" s="344"/>
      <c r="K2" s="344"/>
      <c r="L2" s="343"/>
      <c r="M2" s="343"/>
      <c r="N2" s="45"/>
      <c r="O2" s="31"/>
    </row>
    <row r="3" spans="1:15" x14ac:dyDescent="0.2">
      <c r="A3" s="56" t="s">
        <v>137</v>
      </c>
      <c r="B3" s="98">
        <v>8</v>
      </c>
      <c r="C3" s="97" t="s">
        <v>138</v>
      </c>
      <c r="D3" s="57"/>
      <c r="E3" s="330"/>
      <c r="F3" s="330"/>
      <c r="G3" s="330"/>
      <c r="H3" s="330"/>
      <c r="I3" s="330"/>
      <c r="J3" s="330"/>
      <c r="K3" s="330"/>
      <c r="L3" s="330"/>
      <c r="M3" s="330"/>
      <c r="N3" s="22"/>
      <c r="O3" s="46"/>
    </row>
    <row r="4" spans="1:15" x14ac:dyDescent="0.2">
      <c r="A4" s="56" t="s">
        <v>139</v>
      </c>
      <c r="B4" s="98">
        <v>174</v>
      </c>
      <c r="C4" s="97" t="s">
        <v>140</v>
      </c>
      <c r="D4" s="57"/>
      <c r="E4" s="345"/>
      <c r="F4" s="343"/>
      <c r="G4" s="343"/>
      <c r="H4" s="343"/>
      <c r="I4" s="343"/>
      <c r="J4" s="326"/>
      <c r="K4" s="326"/>
      <c r="L4" s="346"/>
      <c r="M4" s="346"/>
      <c r="N4" s="30"/>
      <c r="O4" s="31"/>
    </row>
    <row r="5" spans="1:15" ht="25.5" x14ac:dyDescent="0.2">
      <c r="A5" s="56" t="s">
        <v>141</v>
      </c>
      <c r="B5" s="98">
        <f>+B4/B3</f>
        <v>21.75</v>
      </c>
      <c r="C5" s="97" t="s">
        <v>142</v>
      </c>
      <c r="D5" s="57" t="s">
        <v>143</v>
      </c>
      <c r="E5" s="347"/>
      <c r="F5" s="347"/>
      <c r="G5" s="347"/>
      <c r="H5" s="347"/>
      <c r="I5" s="347"/>
      <c r="J5" s="347"/>
      <c r="K5" s="348"/>
      <c r="L5" s="347"/>
      <c r="M5" s="347"/>
      <c r="N5" s="34"/>
      <c r="O5" s="30"/>
    </row>
    <row r="6" spans="1:15" ht="25.5" x14ac:dyDescent="0.2">
      <c r="A6" s="56" t="s">
        <v>144</v>
      </c>
      <c r="B6" s="96">
        <f>B2*8</f>
        <v>2088</v>
      </c>
      <c r="C6" s="95" t="s">
        <v>145</v>
      </c>
      <c r="D6" s="57" t="s">
        <v>146</v>
      </c>
      <c r="E6" s="347"/>
      <c r="F6" s="347"/>
      <c r="G6" s="347"/>
      <c r="H6" s="347"/>
      <c r="I6" s="347"/>
      <c r="J6" s="347"/>
      <c r="K6" s="348"/>
      <c r="L6" s="347"/>
      <c r="M6" s="347"/>
      <c r="N6" s="34"/>
      <c r="O6" s="30"/>
    </row>
    <row r="7" spans="1:15" ht="76.5" x14ac:dyDescent="0.2">
      <c r="A7" s="56" t="s">
        <v>147</v>
      </c>
      <c r="B7" s="98">
        <v>25</v>
      </c>
      <c r="C7" s="97" t="s">
        <v>148</v>
      </c>
      <c r="D7" s="57" t="s">
        <v>208</v>
      </c>
      <c r="E7" s="347"/>
      <c r="F7" s="347"/>
      <c r="G7" s="349"/>
      <c r="H7" s="349"/>
      <c r="I7" s="349"/>
      <c r="J7" s="349"/>
      <c r="K7" s="349"/>
      <c r="L7" s="349"/>
      <c r="M7" s="349"/>
      <c r="N7" s="34"/>
      <c r="O7" s="30"/>
    </row>
    <row r="8" spans="1:15" x14ac:dyDescent="0.2">
      <c r="A8" s="57" t="s">
        <v>149</v>
      </c>
      <c r="B8" s="99">
        <v>5</v>
      </c>
      <c r="C8" s="97" t="s">
        <v>148</v>
      </c>
      <c r="D8" s="57" t="s">
        <v>230</v>
      </c>
      <c r="E8" s="347"/>
      <c r="F8" s="347"/>
      <c r="G8" s="347"/>
      <c r="H8" s="347"/>
      <c r="I8" s="347"/>
      <c r="J8" s="347"/>
      <c r="K8" s="348"/>
      <c r="L8" s="347"/>
      <c r="M8" s="347"/>
      <c r="N8" s="34"/>
      <c r="O8" s="30"/>
    </row>
    <row r="9" spans="1:15" x14ac:dyDescent="0.2">
      <c r="A9" s="104"/>
      <c r="B9" s="105"/>
      <c r="C9" s="106"/>
      <c r="D9" s="104"/>
      <c r="E9" s="347"/>
      <c r="F9" s="347"/>
      <c r="G9" s="347"/>
      <c r="H9" s="347"/>
      <c r="I9" s="347"/>
      <c r="J9" s="347"/>
      <c r="K9" s="348"/>
      <c r="L9" s="347"/>
      <c r="M9" s="347"/>
      <c r="N9" s="34"/>
      <c r="O9" s="30"/>
    </row>
    <row r="10" spans="1:15" x14ac:dyDescent="0.2">
      <c r="A10" s="324"/>
      <c r="B10" s="325"/>
      <c r="C10" s="326"/>
      <c r="D10" s="327"/>
      <c r="E10" s="347"/>
      <c r="F10" s="347"/>
      <c r="G10" s="347"/>
      <c r="H10" s="347"/>
      <c r="I10" s="347"/>
      <c r="J10" s="347"/>
      <c r="K10" s="348"/>
      <c r="L10" s="347"/>
      <c r="M10" s="347"/>
      <c r="N10" s="34"/>
      <c r="O10" s="30"/>
    </row>
    <row r="11" spans="1:15" x14ac:dyDescent="0.2">
      <c r="A11" s="400" t="s">
        <v>209</v>
      </c>
      <c r="B11" s="401"/>
      <c r="C11" s="59" t="s">
        <v>151</v>
      </c>
      <c r="D11" s="62" t="s">
        <v>152</v>
      </c>
      <c r="E11" s="347"/>
      <c r="F11" s="404" t="s">
        <v>150</v>
      </c>
      <c r="G11" s="350"/>
      <c r="H11" s="347"/>
      <c r="I11" s="347"/>
      <c r="J11" s="347"/>
      <c r="K11" s="348"/>
      <c r="L11" s="347"/>
      <c r="M11" s="347"/>
      <c r="N11" s="34"/>
      <c r="O11" s="30"/>
    </row>
    <row r="12" spans="1:15" x14ac:dyDescent="0.2">
      <c r="A12" s="402"/>
      <c r="B12" s="403"/>
      <c r="C12" s="59" t="s">
        <v>153</v>
      </c>
      <c r="D12" s="60" t="s">
        <v>154</v>
      </c>
      <c r="E12" s="347"/>
      <c r="F12" s="405"/>
      <c r="G12" s="350"/>
      <c r="H12" s="347"/>
      <c r="I12" s="347"/>
      <c r="J12" s="347"/>
      <c r="K12" s="348"/>
      <c r="L12" s="347"/>
      <c r="M12" s="347"/>
      <c r="N12" s="34"/>
      <c r="O12" s="30"/>
    </row>
    <row r="13" spans="1:15" x14ac:dyDescent="0.2">
      <c r="A13" s="406" t="s">
        <v>155</v>
      </c>
      <c r="B13" s="407"/>
      <c r="C13" s="332"/>
      <c r="D13" s="286">
        <f>C13/$B$4</f>
        <v>0</v>
      </c>
      <c r="E13" s="351"/>
      <c r="F13" s="61"/>
      <c r="G13" s="350"/>
      <c r="H13" s="347"/>
      <c r="I13" s="347"/>
      <c r="J13" s="347"/>
      <c r="K13" s="348"/>
      <c r="L13" s="347"/>
      <c r="M13" s="347"/>
      <c r="N13" s="34"/>
      <c r="O13" s="30"/>
    </row>
    <row r="14" spans="1:15" x14ac:dyDescent="0.2">
      <c r="A14" s="324"/>
      <c r="B14" s="328"/>
      <c r="C14" s="333"/>
      <c r="D14" s="327"/>
      <c r="E14" s="351"/>
      <c r="F14" s="347"/>
      <c r="G14" s="347"/>
      <c r="H14" s="347"/>
      <c r="I14" s="347"/>
      <c r="J14" s="347"/>
      <c r="K14" s="348"/>
      <c r="L14" s="347"/>
      <c r="M14" s="347"/>
      <c r="N14" s="34"/>
      <c r="O14" s="30"/>
    </row>
    <row r="15" spans="1:15" x14ac:dyDescent="0.2">
      <c r="A15" s="400" t="s">
        <v>210</v>
      </c>
      <c r="B15" s="401"/>
      <c r="C15" s="59" t="s">
        <v>151</v>
      </c>
      <c r="D15" s="62" t="s">
        <v>152</v>
      </c>
      <c r="E15" s="351"/>
      <c r="F15" s="347"/>
      <c r="G15" s="347"/>
      <c r="H15" s="347"/>
      <c r="I15" s="347"/>
      <c r="J15" s="347"/>
      <c r="K15" s="348"/>
      <c r="L15" s="347"/>
      <c r="M15" s="347"/>
      <c r="N15" s="34"/>
      <c r="O15" s="30"/>
    </row>
    <row r="16" spans="1:15" x14ac:dyDescent="0.2">
      <c r="A16" s="402"/>
      <c r="B16" s="403"/>
      <c r="C16" s="59" t="s">
        <v>153</v>
      </c>
      <c r="D16" s="60" t="s">
        <v>154</v>
      </c>
      <c r="E16" s="351"/>
      <c r="F16" s="347"/>
      <c r="G16" s="347"/>
      <c r="H16" s="347"/>
      <c r="I16" s="347"/>
      <c r="J16" s="347"/>
      <c r="K16" s="348"/>
      <c r="L16" s="347"/>
      <c r="M16" s="347"/>
      <c r="N16" s="34"/>
      <c r="O16" s="30"/>
    </row>
    <row r="17" spans="1:15" x14ac:dyDescent="0.2">
      <c r="A17" s="406" t="s">
        <v>155</v>
      </c>
      <c r="B17" s="407"/>
      <c r="C17" s="332"/>
      <c r="D17" s="286">
        <f>C17/$B$4</f>
        <v>0</v>
      </c>
      <c r="E17" s="351"/>
      <c r="F17" s="347"/>
      <c r="G17" s="347"/>
      <c r="H17" s="347"/>
      <c r="I17" s="347"/>
      <c r="J17" s="347"/>
      <c r="K17" s="348"/>
      <c r="L17" s="347"/>
      <c r="M17" s="347"/>
      <c r="N17" s="34"/>
      <c r="O17" s="30"/>
    </row>
    <row r="18" spans="1:15" x14ac:dyDescent="0.2">
      <c r="A18" s="324"/>
      <c r="B18" s="329"/>
      <c r="C18" s="8"/>
      <c r="D18" s="11"/>
      <c r="E18" s="347"/>
      <c r="F18" s="347"/>
      <c r="G18" s="347"/>
      <c r="H18" s="347"/>
      <c r="I18" s="347"/>
      <c r="J18" s="347"/>
      <c r="K18" s="348"/>
      <c r="L18" s="347"/>
      <c r="M18" s="347"/>
      <c r="N18" s="34"/>
      <c r="O18" s="30"/>
    </row>
    <row r="19" spans="1:15" ht="13.5" thickBot="1" x14ac:dyDescent="0.25">
      <c r="A19" s="330"/>
      <c r="B19" s="331"/>
      <c r="C19" s="334"/>
      <c r="D19" s="327"/>
      <c r="E19" s="352"/>
      <c r="F19" s="350"/>
      <c r="G19" s="352"/>
      <c r="H19" s="352"/>
      <c r="I19" s="352"/>
      <c r="J19" s="353"/>
      <c r="K19" s="352"/>
      <c r="L19" s="350"/>
      <c r="M19" s="352"/>
      <c r="N19" s="33"/>
      <c r="O19" s="32"/>
    </row>
    <row r="20" spans="1:15" ht="13.5" thickBot="1" x14ac:dyDescent="0.25">
      <c r="A20" s="396" t="s">
        <v>231</v>
      </c>
      <c r="B20" s="396"/>
      <c r="C20" s="396"/>
      <c r="D20" s="396"/>
      <c r="E20" s="354"/>
      <c r="F20" s="355"/>
      <c r="G20" s="347"/>
      <c r="H20" s="347"/>
      <c r="I20" s="347"/>
      <c r="J20" s="346"/>
      <c r="K20" s="348"/>
      <c r="L20" s="347"/>
      <c r="M20" s="347"/>
      <c r="N20" s="30"/>
      <c r="O20" s="31"/>
    </row>
    <row r="21" spans="1:15" x14ac:dyDescent="0.2">
      <c r="A21" s="335"/>
      <c r="B21" s="336" t="s">
        <v>226</v>
      </c>
      <c r="C21" s="337" t="s">
        <v>225</v>
      </c>
      <c r="D21" s="338" t="s">
        <v>197</v>
      </c>
      <c r="E21" s="347"/>
      <c r="F21" s="347"/>
      <c r="G21" s="347"/>
      <c r="H21" s="347"/>
      <c r="I21" s="348"/>
      <c r="J21" s="347"/>
      <c r="K21" s="347"/>
      <c r="L21" s="347"/>
      <c r="M21" s="356"/>
    </row>
    <row r="22" spans="1:15" x14ac:dyDescent="0.2">
      <c r="A22" s="359" t="s">
        <v>202</v>
      </c>
      <c r="B22" s="293"/>
      <c r="C22" s="339">
        <f>B22*D13</f>
        <v>0</v>
      </c>
      <c r="D22" s="340">
        <f>B22/($B$4/2)</f>
        <v>0</v>
      </c>
      <c r="E22" s="347" t="s">
        <v>157</v>
      </c>
      <c r="F22" s="347"/>
      <c r="G22" s="347"/>
      <c r="H22" s="347"/>
      <c r="I22" s="348"/>
      <c r="J22" s="347"/>
      <c r="K22" s="347"/>
      <c r="L22" s="347"/>
      <c r="M22" s="347"/>
    </row>
    <row r="23" spans="1:15" x14ac:dyDescent="0.2">
      <c r="A23" s="359" t="s">
        <v>211</v>
      </c>
      <c r="B23" s="293"/>
      <c r="C23" s="339">
        <f>B23*D17</f>
        <v>0</v>
      </c>
      <c r="D23" s="340">
        <f t="shared" ref="D23" si="0">B23/($B$4/2)</f>
        <v>0</v>
      </c>
      <c r="E23" s="347"/>
      <c r="F23" s="347"/>
      <c r="G23" s="347"/>
      <c r="H23" s="347"/>
      <c r="I23" s="348"/>
      <c r="J23" s="347"/>
      <c r="K23" s="347"/>
      <c r="L23" s="347"/>
      <c r="M23" s="347"/>
    </row>
    <row r="24" spans="1:15" x14ac:dyDescent="0.2">
      <c r="A24" s="359" t="s">
        <v>212</v>
      </c>
      <c r="B24" s="293"/>
      <c r="C24" s="339">
        <f>B24*D13</f>
        <v>0</v>
      </c>
      <c r="D24" s="340">
        <f>B24/$B$4</f>
        <v>0</v>
      </c>
      <c r="E24" s="347" t="s">
        <v>158</v>
      </c>
      <c r="F24" s="347"/>
      <c r="G24" s="347"/>
      <c r="H24" s="347"/>
      <c r="I24" s="348"/>
      <c r="J24" s="347"/>
      <c r="K24" s="347"/>
      <c r="L24" s="347"/>
      <c r="M24" s="347"/>
    </row>
    <row r="25" spans="1:15" x14ac:dyDescent="0.2">
      <c r="A25" s="359" t="s">
        <v>213</v>
      </c>
      <c r="B25" s="293"/>
      <c r="C25" s="339">
        <f>B25*D17</f>
        <v>0</v>
      </c>
      <c r="D25" s="340">
        <f>B25/$B$4</f>
        <v>0</v>
      </c>
      <c r="E25" s="347"/>
      <c r="F25" s="347"/>
      <c r="G25" s="347"/>
      <c r="H25" s="347"/>
      <c r="I25" s="348"/>
      <c r="J25" s="347"/>
      <c r="K25" s="347"/>
      <c r="L25" s="347"/>
      <c r="M25" s="356"/>
    </row>
    <row r="26" spans="1:15" x14ac:dyDescent="0.2">
      <c r="A26" s="359" t="s">
        <v>244</v>
      </c>
      <c r="B26" s="362"/>
      <c r="C26" s="363"/>
      <c r="D26" s="364"/>
      <c r="E26" s="357" t="s">
        <v>266</v>
      </c>
      <c r="F26" s="347"/>
      <c r="G26" s="347"/>
      <c r="H26" s="347"/>
      <c r="I26" s="348"/>
      <c r="J26" s="347"/>
      <c r="K26" s="347"/>
      <c r="L26" s="347"/>
      <c r="M26" s="356"/>
    </row>
    <row r="27" spans="1:15" x14ac:dyDescent="0.2">
      <c r="A27" s="360" t="s">
        <v>227</v>
      </c>
      <c r="B27" s="291">
        <f>SUM(B22:B25)</f>
        <v>0</v>
      </c>
      <c r="C27" s="100"/>
      <c r="D27" s="101"/>
      <c r="E27" s="347"/>
      <c r="F27" s="347"/>
      <c r="G27" s="347"/>
      <c r="H27" s="347"/>
      <c r="I27" s="348"/>
      <c r="J27" s="347"/>
      <c r="K27" s="347"/>
      <c r="L27" s="347"/>
      <c r="M27" s="347"/>
    </row>
    <row r="28" spans="1:15" x14ac:dyDescent="0.2">
      <c r="A28" s="408" t="s">
        <v>228</v>
      </c>
      <c r="B28" s="409"/>
      <c r="C28" s="361">
        <f>SUM(C22:C26)</f>
        <v>0</v>
      </c>
      <c r="D28" s="102"/>
      <c r="E28" s="358"/>
      <c r="F28" s="63"/>
      <c r="G28" s="347"/>
      <c r="H28" s="347"/>
      <c r="I28" s="347"/>
      <c r="J28" s="347"/>
      <c r="K28" s="348"/>
      <c r="L28" s="347"/>
      <c r="M28" s="347"/>
      <c r="N28" s="34"/>
      <c r="O28" s="30"/>
    </row>
    <row r="29" spans="1:15" x14ac:dyDescent="0.2">
      <c r="A29" s="324"/>
      <c r="B29" s="328"/>
      <c r="C29" s="333"/>
      <c r="D29" s="327"/>
      <c r="E29" s="34"/>
      <c r="F29" s="34"/>
      <c r="G29" s="34"/>
      <c r="H29" s="29"/>
      <c r="I29" s="34"/>
      <c r="J29" s="34"/>
      <c r="K29" s="34"/>
      <c r="L29" s="34"/>
      <c r="M29" s="34"/>
      <c r="N29" s="34"/>
      <c r="O29" s="30"/>
    </row>
    <row r="30" spans="1:15" x14ac:dyDescent="0.2">
      <c r="A30" s="310" t="s">
        <v>229</v>
      </c>
      <c r="B30" s="329"/>
      <c r="C30" s="350"/>
      <c r="D30" s="327"/>
      <c r="E30" s="34"/>
      <c r="F30" s="34"/>
      <c r="G30" s="34"/>
      <c r="H30" s="34"/>
      <c r="I30" s="34"/>
      <c r="J30" s="34"/>
      <c r="K30" s="31"/>
      <c r="L30" s="34"/>
      <c r="M30" s="34"/>
      <c r="N30" s="34"/>
      <c r="O30" s="30"/>
    </row>
    <row r="31" spans="1:15" x14ac:dyDescent="0.2">
      <c r="A31" s="311" t="s">
        <v>236</v>
      </c>
      <c r="B31" s="329"/>
      <c r="C31" s="350"/>
      <c r="D31" s="327"/>
      <c r="E31" s="34"/>
      <c r="F31" s="34"/>
      <c r="G31" s="34"/>
      <c r="H31" s="34"/>
      <c r="I31" s="34"/>
      <c r="J31" s="34"/>
      <c r="K31" s="31"/>
      <c r="L31" s="34"/>
      <c r="M31" s="34"/>
      <c r="N31" s="34"/>
      <c r="O31" s="30"/>
    </row>
    <row r="32" spans="1:15" x14ac:dyDescent="0.2">
      <c r="A32" s="324"/>
      <c r="B32" s="329"/>
      <c r="C32" s="331"/>
      <c r="D32" s="327"/>
      <c r="E32" s="34"/>
      <c r="F32" s="34"/>
      <c r="G32" s="34"/>
      <c r="H32" s="34"/>
      <c r="I32" s="34"/>
      <c r="J32" s="34"/>
      <c r="K32" s="31"/>
      <c r="L32" s="34"/>
      <c r="M32" s="34"/>
      <c r="N32" s="34"/>
      <c r="O32" s="30"/>
    </row>
    <row r="33" spans="1:15" x14ac:dyDescent="0.2">
      <c r="A33" s="324"/>
      <c r="B33" s="395"/>
      <c r="C33" s="395"/>
      <c r="D33" s="395"/>
      <c r="E33" s="34"/>
      <c r="F33" s="34"/>
      <c r="G33" s="34"/>
      <c r="H33" s="34"/>
      <c r="I33" s="34"/>
      <c r="J33" s="34"/>
      <c r="K33" s="31"/>
      <c r="L33" s="34"/>
      <c r="M33" s="34"/>
      <c r="N33" s="34"/>
      <c r="O33" s="30"/>
    </row>
    <row r="34" spans="1:15" x14ac:dyDescent="0.2">
      <c r="A34" s="324"/>
      <c r="B34" s="329"/>
      <c r="C34" s="365"/>
      <c r="D34" s="366"/>
      <c r="E34" s="34"/>
      <c r="F34" s="34"/>
      <c r="G34" s="34"/>
      <c r="H34" s="34"/>
      <c r="I34" s="34"/>
      <c r="J34" s="34"/>
      <c r="K34" s="31"/>
      <c r="L34" s="34"/>
      <c r="M34" s="34"/>
      <c r="N34" s="34"/>
      <c r="O34" s="30"/>
    </row>
    <row r="35" spans="1:15" x14ac:dyDescent="0.2">
      <c r="A35" s="50"/>
      <c r="B35" s="8"/>
      <c r="C35" s="32"/>
      <c r="D35" s="11"/>
      <c r="E35" s="9"/>
      <c r="G35" s="9"/>
      <c r="H35" s="9"/>
      <c r="I35" s="9"/>
      <c r="J35" s="25"/>
      <c r="K35" s="9"/>
      <c r="M35" s="9"/>
      <c r="N35" s="33"/>
      <c r="O35" s="32"/>
    </row>
    <row r="36" spans="1:15" x14ac:dyDescent="0.2">
      <c r="A36" s="37"/>
      <c r="B36" s="17"/>
      <c r="C36" s="24"/>
      <c r="D36" s="25"/>
      <c r="E36" s="9"/>
      <c r="F36" s="25"/>
      <c r="G36" s="25"/>
      <c r="H36" s="25"/>
      <c r="I36" s="25"/>
      <c r="J36" s="29"/>
      <c r="K36" s="31"/>
      <c r="L36" s="29"/>
      <c r="M36" s="29"/>
      <c r="N36" s="30"/>
      <c r="O36" s="31"/>
    </row>
    <row r="37" spans="1:15" x14ac:dyDescent="0.2">
      <c r="A37" s="19"/>
      <c r="B37" s="47"/>
      <c r="C37" s="28"/>
      <c r="D37" s="11"/>
      <c r="E37" s="34"/>
      <c r="F37" s="34"/>
      <c r="G37" s="34"/>
      <c r="H37" s="34"/>
      <c r="I37" s="34"/>
      <c r="J37" s="34"/>
      <c r="K37" s="31"/>
      <c r="L37" s="34"/>
      <c r="M37" s="34"/>
      <c r="N37" s="34"/>
      <c r="O37" s="30"/>
    </row>
    <row r="38" spans="1:15" x14ac:dyDescent="0.2">
      <c r="A38" s="19"/>
      <c r="B38" s="47"/>
      <c r="C38" s="28"/>
      <c r="D38" s="11"/>
      <c r="E38" s="34"/>
      <c r="F38" s="34"/>
      <c r="G38" s="34"/>
      <c r="H38" s="34"/>
      <c r="I38" s="34"/>
      <c r="J38" s="34"/>
      <c r="K38" s="31"/>
      <c r="L38" s="34"/>
      <c r="M38" s="34"/>
      <c r="N38" s="34"/>
      <c r="O38" s="30"/>
    </row>
    <row r="39" spans="1:15" x14ac:dyDescent="0.2">
      <c r="A39" s="19"/>
      <c r="B39" s="47"/>
      <c r="C39" s="28"/>
      <c r="D39" s="11"/>
      <c r="E39" s="34"/>
      <c r="F39" s="34"/>
      <c r="G39" s="34"/>
      <c r="H39" s="34"/>
      <c r="I39" s="34"/>
      <c r="J39" s="34"/>
      <c r="K39" s="31"/>
      <c r="L39" s="34"/>
      <c r="M39" s="34"/>
      <c r="N39" s="34"/>
      <c r="O39" s="30"/>
    </row>
    <row r="40" spans="1:15" x14ac:dyDescent="0.2">
      <c r="A40" s="19"/>
      <c r="B40" s="47"/>
      <c r="C40" s="28"/>
      <c r="D40" s="11"/>
      <c r="E40" s="34"/>
      <c r="F40" s="34"/>
      <c r="G40" s="34"/>
      <c r="H40" s="34"/>
      <c r="I40" s="34"/>
      <c r="J40" s="34"/>
      <c r="K40" s="31"/>
      <c r="L40" s="34"/>
      <c r="M40" s="34"/>
      <c r="N40" s="34"/>
      <c r="O40" s="30"/>
    </row>
    <row r="41" spans="1:15" x14ac:dyDescent="0.2">
      <c r="A41" s="19"/>
      <c r="B41" s="47"/>
      <c r="C41" s="23"/>
      <c r="D41" s="11"/>
      <c r="E41" s="34"/>
      <c r="F41" s="34"/>
      <c r="G41" s="34"/>
      <c r="H41" s="34"/>
      <c r="I41" s="34"/>
      <c r="J41" s="34"/>
      <c r="K41" s="31"/>
      <c r="L41" s="34"/>
      <c r="M41" s="34"/>
      <c r="N41" s="34"/>
      <c r="O41" s="30"/>
    </row>
    <row r="42" spans="1:15" x14ac:dyDescent="0.2">
      <c r="A42" s="19"/>
      <c r="B42" s="47"/>
      <c r="C42" s="8"/>
      <c r="D42" s="11"/>
      <c r="E42" s="34"/>
      <c r="F42" s="34"/>
      <c r="G42" s="34"/>
      <c r="H42" s="34"/>
      <c r="I42" s="34"/>
      <c r="J42" s="34"/>
      <c r="K42" s="31"/>
      <c r="L42" s="34"/>
      <c r="M42" s="34"/>
      <c r="N42" s="34"/>
      <c r="O42" s="30"/>
    </row>
    <row r="43" spans="1:15" x14ac:dyDescent="0.2">
      <c r="A43" s="19"/>
      <c r="B43" s="47"/>
      <c r="C43" s="23"/>
      <c r="D43" s="11"/>
      <c r="E43" s="34"/>
      <c r="F43" s="34"/>
      <c r="G43" s="34"/>
      <c r="H43" s="29"/>
      <c r="I43" s="34"/>
      <c r="J43" s="34"/>
      <c r="K43" s="34"/>
      <c r="L43" s="34"/>
      <c r="M43" s="34"/>
      <c r="N43" s="34"/>
      <c r="O43" s="30"/>
    </row>
    <row r="44" spans="1:15" x14ac:dyDescent="0.2">
      <c r="A44" s="19"/>
      <c r="B44" s="48"/>
      <c r="C44" s="8"/>
      <c r="D44" s="11"/>
      <c r="E44" s="34"/>
      <c r="F44" s="34"/>
      <c r="G44" s="34"/>
      <c r="H44" s="34"/>
      <c r="I44" s="34"/>
      <c r="J44" s="34"/>
      <c r="K44" s="31"/>
      <c r="L44" s="34"/>
      <c r="M44" s="34"/>
      <c r="N44" s="34"/>
      <c r="O44" s="30"/>
    </row>
    <row r="45" spans="1:15" x14ac:dyDescent="0.2">
      <c r="A45" s="19"/>
      <c r="B45" s="48"/>
      <c r="C45" s="8"/>
      <c r="D45" s="11"/>
      <c r="E45" s="34"/>
      <c r="F45" s="34"/>
      <c r="G45" s="34"/>
      <c r="H45" s="34"/>
      <c r="I45" s="34"/>
      <c r="J45" s="34"/>
      <c r="K45" s="31"/>
      <c r="L45" s="34"/>
      <c r="M45" s="34"/>
      <c r="N45" s="34"/>
      <c r="O45" s="30"/>
    </row>
    <row r="46" spans="1:15" x14ac:dyDescent="0.2">
      <c r="A46" s="19"/>
      <c r="B46" s="48"/>
      <c r="C46" s="8"/>
      <c r="D46" s="11"/>
      <c r="E46" s="34"/>
      <c r="F46" s="34"/>
      <c r="G46" s="34"/>
      <c r="H46" s="34"/>
      <c r="I46" s="34"/>
      <c r="J46" s="34"/>
      <c r="K46" s="31"/>
      <c r="L46" s="34"/>
      <c r="M46" s="34"/>
      <c r="N46" s="34"/>
      <c r="O46" s="30"/>
    </row>
    <row r="47" spans="1:15" x14ac:dyDescent="0.2">
      <c r="A47" s="19"/>
      <c r="B47" s="48"/>
      <c r="C47" s="3"/>
      <c r="D47" s="2"/>
      <c r="E47" s="34"/>
      <c r="F47" s="34"/>
      <c r="G47" s="34"/>
      <c r="H47" s="34"/>
      <c r="I47" s="34"/>
      <c r="J47" s="34"/>
      <c r="K47" s="31"/>
      <c r="L47" s="34"/>
      <c r="M47" s="34"/>
      <c r="N47" s="34"/>
      <c r="O47" s="30"/>
    </row>
    <row r="48" spans="1:15" x14ac:dyDescent="0.2">
      <c r="A48" s="19"/>
      <c r="B48" s="48"/>
      <c r="C48" s="3"/>
      <c r="D48" s="2"/>
      <c r="E48" s="34"/>
      <c r="F48" s="34"/>
      <c r="G48" s="34"/>
      <c r="H48" s="34"/>
      <c r="I48" s="34"/>
      <c r="J48" s="34"/>
      <c r="K48" s="31"/>
      <c r="L48" s="34"/>
      <c r="M48" s="34"/>
      <c r="N48" s="34"/>
      <c r="O48" s="30"/>
    </row>
    <row r="49" spans="1:15" x14ac:dyDescent="0.2">
      <c r="A49" s="19"/>
      <c r="B49" s="48"/>
      <c r="C49" s="8"/>
      <c r="D49" s="11"/>
      <c r="E49" s="34"/>
      <c r="F49" s="34"/>
      <c r="G49" s="34"/>
      <c r="H49" s="34"/>
      <c r="I49" s="34"/>
      <c r="J49" s="34"/>
      <c r="K49" s="31"/>
      <c r="L49" s="34"/>
      <c r="M49" s="34"/>
      <c r="N49" s="34"/>
      <c r="O49" s="30"/>
    </row>
    <row r="50" spans="1:15" x14ac:dyDescent="0.2">
      <c r="A50" s="19"/>
      <c r="B50" s="48"/>
      <c r="C50" s="8"/>
      <c r="D50" s="11"/>
      <c r="E50" s="34"/>
      <c r="F50" s="34"/>
      <c r="G50" s="34"/>
      <c r="H50" s="34"/>
      <c r="I50" s="34"/>
      <c r="J50" s="34"/>
      <c r="K50" s="31"/>
      <c r="L50" s="34"/>
      <c r="M50" s="34"/>
      <c r="N50" s="34"/>
      <c r="O50" s="30"/>
    </row>
    <row r="51" spans="1:15" x14ac:dyDescent="0.2">
      <c r="A51" s="19"/>
      <c r="B51" s="48"/>
      <c r="C51" s="8"/>
      <c r="D51" s="11"/>
      <c r="E51" s="34"/>
      <c r="F51" s="34"/>
      <c r="G51" s="34"/>
      <c r="H51" s="34"/>
      <c r="I51" s="34"/>
      <c r="J51" s="34"/>
      <c r="K51" s="31"/>
      <c r="L51" s="34"/>
      <c r="M51" s="34"/>
      <c r="N51" s="34"/>
      <c r="O51" s="30"/>
    </row>
    <row r="52" spans="1:15" x14ac:dyDescent="0.2">
      <c r="A52" s="51"/>
      <c r="B52" s="26"/>
      <c r="C52" s="32"/>
      <c r="D52" s="11"/>
      <c r="E52" s="9"/>
      <c r="G52" s="9"/>
      <c r="H52" s="9"/>
      <c r="I52" s="9"/>
      <c r="J52" s="25"/>
      <c r="K52" s="9"/>
      <c r="M52" s="9"/>
      <c r="N52" s="33"/>
      <c r="O52" s="32"/>
    </row>
    <row r="53" spans="1:15" x14ac:dyDescent="0.2">
      <c r="A53" s="37"/>
      <c r="B53" s="17"/>
      <c r="C53" s="24"/>
      <c r="D53" s="25"/>
      <c r="E53" s="9"/>
      <c r="F53" s="25"/>
      <c r="G53" s="25"/>
      <c r="H53" s="25"/>
      <c r="I53" s="25"/>
      <c r="J53" s="29"/>
      <c r="K53" s="31"/>
      <c r="L53" s="29"/>
      <c r="M53" s="29"/>
      <c r="N53" s="30"/>
      <c r="O53" s="31"/>
    </row>
    <row r="54" spans="1:15" x14ac:dyDescent="0.2">
      <c r="A54" s="19"/>
      <c r="B54" s="47"/>
      <c r="C54" s="28"/>
      <c r="D54" s="11"/>
      <c r="E54" s="34"/>
      <c r="F54" s="34"/>
      <c r="G54" s="34"/>
      <c r="H54" s="34"/>
      <c r="I54" s="34"/>
      <c r="J54" s="34"/>
      <c r="K54" s="31"/>
      <c r="L54" s="34"/>
      <c r="M54" s="34"/>
      <c r="N54" s="34"/>
      <c r="O54" s="30"/>
    </row>
    <row r="55" spans="1:15" x14ac:dyDescent="0.2">
      <c r="A55" s="19"/>
      <c r="B55" s="47"/>
      <c r="C55" s="28"/>
      <c r="D55" s="11"/>
      <c r="E55" s="34"/>
      <c r="F55" s="34"/>
      <c r="G55" s="34"/>
      <c r="H55" s="34"/>
      <c r="I55" s="34"/>
      <c r="J55" s="34"/>
      <c r="K55" s="31"/>
      <c r="L55" s="34"/>
      <c r="M55" s="34"/>
      <c r="N55" s="34"/>
      <c r="O55" s="30"/>
    </row>
    <row r="56" spans="1:15" x14ac:dyDescent="0.2">
      <c r="A56" s="19"/>
      <c r="B56" s="20"/>
      <c r="C56" s="28"/>
      <c r="D56" s="11"/>
      <c r="E56" s="34"/>
      <c r="F56" s="34"/>
      <c r="G56" s="34"/>
      <c r="H56" s="34"/>
      <c r="I56" s="34"/>
      <c r="J56" s="34"/>
      <c r="K56" s="31"/>
      <c r="L56" s="34"/>
      <c r="M56" s="34"/>
      <c r="N56" s="34"/>
      <c r="O56" s="30"/>
    </row>
    <row r="57" spans="1:15" x14ac:dyDescent="0.2">
      <c r="A57" s="19"/>
      <c r="B57" s="20"/>
      <c r="C57" s="28"/>
      <c r="D57" s="11"/>
      <c r="E57" s="34"/>
      <c r="F57" s="34"/>
      <c r="G57" s="34"/>
      <c r="H57" s="34"/>
      <c r="I57" s="34"/>
      <c r="J57" s="34"/>
      <c r="K57" s="31"/>
      <c r="L57" s="34"/>
      <c r="M57" s="34"/>
      <c r="N57" s="34"/>
      <c r="O57" s="30"/>
    </row>
    <row r="58" spans="1:15" x14ac:dyDescent="0.2">
      <c r="A58" s="19"/>
      <c r="B58" s="47"/>
      <c r="C58" s="28"/>
      <c r="D58" s="11"/>
      <c r="E58" s="34"/>
      <c r="F58" s="34"/>
      <c r="G58" s="34"/>
      <c r="H58" s="34"/>
      <c r="I58" s="34"/>
      <c r="J58" s="34"/>
      <c r="K58" s="31"/>
      <c r="L58" s="34"/>
      <c r="M58" s="34"/>
      <c r="N58" s="34"/>
      <c r="O58" s="30"/>
    </row>
    <row r="59" spans="1:15" x14ac:dyDescent="0.2">
      <c r="A59" s="19"/>
      <c r="B59" s="20"/>
      <c r="C59" s="23"/>
      <c r="D59" s="11"/>
      <c r="E59" s="34"/>
      <c r="F59" s="34"/>
      <c r="G59" s="34"/>
      <c r="H59" s="34"/>
      <c r="I59" s="34"/>
      <c r="J59" s="34"/>
      <c r="K59" s="31"/>
      <c r="L59" s="34"/>
      <c r="M59" s="34"/>
      <c r="N59" s="34"/>
      <c r="O59" s="30"/>
    </row>
    <row r="60" spans="1:15" x14ac:dyDescent="0.2">
      <c r="A60" s="19"/>
      <c r="B60" s="20"/>
      <c r="C60" s="23"/>
      <c r="D60" s="11"/>
      <c r="E60" s="34"/>
      <c r="F60" s="34"/>
      <c r="G60" s="34"/>
      <c r="H60" s="34"/>
      <c r="I60" s="34"/>
      <c r="J60" s="34"/>
      <c r="K60" s="31"/>
      <c r="L60" s="34"/>
      <c r="M60" s="34"/>
      <c r="N60" s="34"/>
      <c r="O60" s="30"/>
    </row>
    <row r="61" spans="1:15" x14ac:dyDescent="0.2">
      <c r="A61" s="19"/>
      <c r="B61" s="47"/>
      <c r="C61" s="8"/>
      <c r="D61" s="11"/>
      <c r="E61" s="34"/>
      <c r="F61" s="34"/>
      <c r="G61" s="34"/>
      <c r="H61" s="34"/>
      <c r="I61" s="34"/>
      <c r="J61" s="34"/>
      <c r="K61" s="31"/>
      <c r="L61" s="34"/>
      <c r="M61" s="34"/>
      <c r="N61" s="34"/>
      <c r="O61" s="30"/>
    </row>
    <row r="62" spans="1:15" x14ac:dyDescent="0.2">
      <c r="A62" s="19"/>
      <c r="B62" s="47"/>
      <c r="C62" s="23"/>
      <c r="D62" s="11"/>
      <c r="E62" s="34"/>
      <c r="F62" s="34"/>
      <c r="G62" s="34"/>
      <c r="H62" s="29"/>
      <c r="I62" s="34"/>
      <c r="J62" s="34"/>
      <c r="K62" s="34"/>
      <c r="L62" s="34"/>
      <c r="M62" s="34"/>
      <c r="N62" s="34"/>
      <c r="O62" s="30"/>
    </row>
    <row r="63" spans="1:15" x14ac:dyDescent="0.2">
      <c r="A63" s="19"/>
      <c r="B63" s="47"/>
      <c r="C63" s="52"/>
      <c r="D63" s="11"/>
      <c r="E63" s="34"/>
      <c r="F63" s="34"/>
      <c r="G63" s="34"/>
      <c r="H63" s="34"/>
      <c r="I63" s="34"/>
      <c r="J63" s="34"/>
      <c r="K63" s="31"/>
      <c r="L63" s="34"/>
      <c r="M63" s="34"/>
      <c r="N63" s="34"/>
      <c r="O63" s="30"/>
    </row>
    <row r="64" spans="1:15" x14ac:dyDescent="0.2">
      <c r="A64" s="19"/>
      <c r="B64" s="48"/>
      <c r="C64" s="8"/>
      <c r="D64" s="11"/>
      <c r="E64" s="34"/>
      <c r="F64" s="34"/>
      <c r="G64" s="34"/>
      <c r="H64" s="34"/>
      <c r="I64" s="34"/>
      <c r="J64" s="34"/>
      <c r="K64" s="31"/>
      <c r="L64" s="34"/>
      <c r="M64" s="34"/>
      <c r="N64" s="34"/>
      <c r="O64" s="30"/>
    </row>
    <row r="65" spans="1:15" x14ac:dyDescent="0.2">
      <c r="A65" s="19"/>
      <c r="B65" s="48"/>
      <c r="C65" s="8"/>
      <c r="D65" s="11"/>
      <c r="E65" s="34"/>
      <c r="F65" s="34"/>
      <c r="G65" s="34"/>
      <c r="H65" s="34"/>
      <c r="I65" s="34"/>
      <c r="J65" s="34"/>
      <c r="K65" s="31"/>
      <c r="L65" s="34"/>
      <c r="M65" s="34"/>
      <c r="N65" s="34"/>
      <c r="O65" s="30"/>
    </row>
    <row r="66" spans="1:15" x14ac:dyDescent="0.2">
      <c r="A66" s="19"/>
      <c r="B66" s="48"/>
      <c r="C66" s="8"/>
      <c r="D66" s="11"/>
      <c r="E66" s="34"/>
      <c r="F66" s="34"/>
      <c r="G66" s="34"/>
      <c r="H66" s="34"/>
      <c r="I66" s="34"/>
      <c r="J66" s="34"/>
      <c r="K66" s="31"/>
      <c r="L66" s="34"/>
      <c r="M66" s="34"/>
      <c r="N66" s="34"/>
      <c r="O66" s="30"/>
    </row>
    <row r="67" spans="1:15" x14ac:dyDescent="0.2">
      <c r="A67" s="14"/>
      <c r="B67" s="48"/>
      <c r="C67" s="3"/>
      <c r="D67" s="2"/>
      <c r="E67" s="34"/>
      <c r="F67" s="34"/>
      <c r="G67" s="9"/>
      <c r="H67" s="9"/>
      <c r="I67" s="34"/>
      <c r="J67" s="34"/>
      <c r="K67" s="31"/>
      <c r="L67" s="34"/>
      <c r="M67" s="34"/>
      <c r="N67" s="34"/>
      <c r="O67" s="30"/>
    </row>
    <row r="68" spans="1:15" x14ac:dyDescent="0.2">
      <c r="A68" s="14"/>
      <c r="B68" s="48"/>
      <c r="C68" s="3"/>
      <c r="D68" s="2"/>
      <c r="E68" s="21"/>
      <c r="F68" s="34"/>
      <c r="G68" s="9"/>
      <c r="H68" s="9"/>
      <c r="I68" s="34"/>
      <c r="J68" s="34"/>
      <c r="K68" s="31"/>
      <c r="L68" s="34"/>
      <c r="M68" s="34"/>
      <c r="N68" s="34"/>
      <c r="O68" s="30"/>
    </row>
    <row r="69" spans="1:15" x14ac:dyDescent="0.2">
      <c r="A69" s="14"/>
      <c r="B69" s="8"/>
      <c r="C69" s="32"/>
      <c r="D69" s="11"/>
      <c r="E69" s="9"/>
      <c r="G69" s="9"/>
      <c r="H69" s="9"/>
      <c r="I69" s="9"/>
      <c r="J69" s="25"/>
      <c r="K69" s="9"/>
      <c r="M69" s="9"/>
      <c r="N69" s="33"/>
      <c r="O69" s="32"/>
    </row>
    <row r="70" spans="1:15" x14ac:dyDescent="0.2">
      <c r="A70" s="37"/>
      <c r="B70" s="17"/>
      <c r="C70" s="24"/>
      <c r="D70" s="25"/>
      <c r="E70" s="9"/>
      <c r="F70" s="25"/>
      <c r="G70" s="25"/>
      <c r="H70" s="25"/>
      <c r="I70" s="25"/>
      <c r="J70" s="29"/>
      <c r="K70" s="31"/>
      <c r="L70" s="29"/>
      <c r="M70" s="29"/>
      <c r="N70" s="30"/>
      <c r="O70" s="31"/>
    </row>
    <row r="71" spans="1:15" x14ac:dyDescent="0.2">
      <c r="A71" s="19"/>
      <c r="B71" s="47"/>
      <c r="C71" s="23"/>
      <c r="D71" s="11"/>
      <c r="E71" s="34"/>
      <c r="F71" s="34"/>
      <c r="G71" s="34"/>
      <c r="H71" s="34"/>
      <c r="I71" s="34"/>
      <c r="J71" s="34"/>
      <c r="K71" s="31"/>
      <c r="L71" s="34"/>
      <c r="M71" s="34"/>
      <c r="N71" s="34"/>
      <c r="O71" s="30"/>
    </row>
    <row r="72" spans="1:15" x14ac:dyDescent="0.2">
      <c r="A72" s="19"/>
      <c r="B72" s="47"/>
      <c r="C72" s="23"/>
      <c r="D72" s="11"/>
      <c r="E72" s="34"/>
      <c r="F72" s="34"/>
      <c r="G72" s="34"/>
      <c r="H72" s="34"/>
      <c r="I72" s="34"/>
      <c r="J72" s="34"/>
      <c r="K72" s="31"/>
      <c r="L72" s="34"/>
      <c r="M72" s="34"/>
      <c r="N72" s="34"/>
      <c r="O72" s="30"/>
    </row>
    <row r="73" spans="1:15" x14ac:dyDescent="0.2">
      <c r="A73" s="19"/>
      <c r="B73" s="47"/>
      <c r="C73" s="28"/>
      <c r="D73" s="11"/>
      <c r="E73" s="34"/>
      <c r="F73" s="34"/>
      <c r="G73" s="34"/>
      <c r="H73" s="34"/>
      <c r="I73" s="34"/>
      <c r="J73" s="34"/>
      <c r="K73" s="31"/>
      <c r="L73" s="34"/>
      <c r="M73" s="34"/>
      <c r="N73" s="34"/>
      <c r="O73" s="30"/>
    </row>
    <row r="74" spans="1:15" x14ac:dyDescent="0.2">
      <c r="A74" s="19"/>
      <c r="B74" s="47"/>
      <c r="C74" s="28"/>
      <c r="D74" s="11"/>
      <c r="E74" s="34"/>
      <c r="F74" s="34"/>
      <c r="G74" s="34"/>
      <c r="H74" s="34"/>
      <c r="I74" s="34"/>
      <c r="J74" s="34"/>
      <c r="K74" s="31"/>
      <c r="L74" s="34"/>
      <c r="M74" s="34"/>
      <c r="N74" s="34"/>
      <c r="O74" s="30"/>
    </row>
    <row r="75" spans="1:15" x14ac:dyDescent="0.2">
      <c r="A75" s="19"/>
      <c r="B75" s="47"/>
      <c r="C75" s="28"/>
      <c r="D75" s="11"/>
      <c r="E75" s="34"/>
      <c r="F75" s="34"/>
      <c r="G75" s="34"/>
      <c r="H75" s="34"/>
      <c r="I75" s="34"/>
      <c r="J75" s="34"/>
      <c r="K75" s="31"/>
      <c r="L75" s="34"/>
      <c r="M75" s="34"/>
      <c r="N75" s="34"/>
      <c r="O75" s="30"/>
    </row>
    <row r="76" spans="1:15" x14ac:dyDescent="0.2">
      <c r="A76" s="19"/>
      <c r="B76" s="47"/>
      <c r="C76" s="23"/>
      <c r="D76" s="11"/>
      <c r="E76" s="34"/>
      <c r="F76" s="34"/>
      <c r="G76" s="34"/>
      <c r="H76" s="34"/>
      <c r="I76" s="34"/>
      <c r="J76" s="34"/>
      <c r="K76" s="31"/>
      <c r="L76" s="34"/>
      <c r="M76" s="34"/>
      <c r="N76" s="34"/>
      <c r="O76" s="30"/>
    </row>
    <row r="77" spans="1:15" x14ac:dyDescent="0.2">
      <c r="A77" s="19"/>
      <c r="B77" s="47"/>
      <c r="C77" s="8"/>
      <c r="D77" s="11"/>
      <c r="E77" s="34"/>
      <c r="F77" s="34"/>
      <c r="G77" s="34"/>
      <c r="H77" s="34"/>
      <c r="I77" s="34"/>
      <c r="J77" s="34"/>
      <c r="K77" s="31"/>
      <c r="L77" s="34"/>
      <c r="M77" s="34"/>
      <c r="N77" s="34"/>
      <c r="O77" s="30"/>
    </row>
    <row r="78" spans="1:15" x14ac:dyDescent="0.2">
      <c r="A78" s="19"/>
      <c r="B78" s="48"/>
      <c r="C78" s="8"/>
      <c r="D78" s="11"/>
      <c r="E78" s="34"/>
      <c r="F78" s="34"/>
      <c r="G78" s="34"/>
      <c r="H78" s="34"/>
      <c r="I78" s="34"/>
      <c r="J78" s="34"/>
      <c r="K78" s="31"/>
      <c r="L78" s="34"/>
      <c r="M78" s="34"/>
      <c r="N78" s="34"/>
      <c r="O78" s="30"/>
    </row>
    <row r="79" spans="1:15" x14ac:dyDescent="0.2">
      <c r="A79" s="19"/>
      <c r="B79" s="48"/>
      <c r="C79" s="8"/>
      <c r="D79" s="11"/>
      <c r="E79" s="34"/>
      <c r="F79" s="34"/>
      <c r="G79" s="34"/>
      <c r="H79" s="34"/>
      <c r="I79" s="34"/>
      <c r="J79" s="34"/>
      <c r="K79" s="31"/>
      <c r="L79" s="34"/>
      <c r="M79" s="34"/>
      <c r="N79" s="34"/>
      <c r="O79" s="30"/>
    </row>
    <row r="80" spans="1:15" x14ac:dyDescent="0.2">
      <c r="A80" s="19"/>
      <c r="B80" s="48"/>
      <c r="C80" s="8"/>
      <c r="D80" s="11"/>
      <c r="E80" s="34"/>
      <c r="F80" s="34"/>
      <c r="G80" s="34"/>
      <c r="H80" s="34"/>
      <c r="I80" s="34"/>
      <c r="J80" s="34"/>
      <c r="K80" s="31"/>
      <c r="L80" s="34"/>
      <c r="M80" s="34"/>
      <c r="N80" s="34"/>
      <c r="O80" s="30"/>
    </row>
    <row r="81" spans="1:15" x14ac:dyDescent="0.2">
      <c r="A81" s="19"/>
      <c r="B81" s="48"/>
      <c r="C81" s="3"/>
      <c r="D81" s="2"/>
      <c r="E81" s="34"/>
      <c r="F81" s="34"/>
      <c r="G81" s="34"/>
      <c r="H81" s="34"/>
      <c r="I81" s="34"/>
      <c r="J81" s="34"/>
      <c r="K81" s="31"/>
      <c r="L81" s="34"/>
      <c r="M81" s="34"/>
      <c r="N81" s="34"/>
      <c r="O81" s="30"/>
    </row>
    <row r="82" spans="1:15" x14ac:dyDescent="0.2">
      <c r="A82" s="19"/>
      <c r="B82" s="48"/>
      <c r="C82" s="3"/>
      <c r="D82" s="2"/>
      <c r="E82" s="34"/>
      <c r="F82" s="34"/>
      <c r="G82" s="34"/>
      <c r="H82" s="34"/>
      <c r="I82" s="34"/>
      <c r="J82" s="34"/>
      <c r="K82" s="31"/>
      <c r="L82" s="34"/>
      <c r="M82" s="34"/>
      <c r="N82" s="34"/>
      <c r="O82" s="30"/>
    </row>
    <row r="83" spans="1:15" x14ac:dyDescent="0.2">
      <c r="A83" s="14"/>
      <c r="B83" s="8"/>
      <c r="C83" s="32"/>
      <c r="D83" s="11"/>
      <c r="E83" s="9"/>
      <c r="G83" s="9"/>
      <c r="H83" s="9"/>
      <c r="I83" s="9"/>
      <c r="J83" s="25"/>
      <c r="K83" s="9"/>
      <c r="M83" s="9"/>
      <c r="N83" s="33"/>
      <c r="O83" s="32"/>
    </row>
    <row r="84" spans="1:15" x14ac:dyDescent="0.2">
      <c r="A84" s="37"/>
      <c r="B84" s="17"/>
      <c r="C84" s="24"/>
      <c r="D84" s="25"/>
      <c r="E84" s="9"/>
      <c r="F84" s="25"/>
      <c r="G84" s="25"/>
      <c r="H84" s="25"/>
      <c r="I84" s="25"/>
      <c r="J84" s="29"/>
      <c r="K84" s="31"/>
      <c r="L84" s="29"/>
      <c r="M84" s="29"/>
      <c r="N84" s="30"/>
      <c r="O84" s="31"/>
    </row>
    <row r="85" spans="1:15" x14ac:dyDescent="0.2">
      <c r="A85" s="19"/>
      <c r="B85" s="47"/>
      <c r="C85" s="28"/>
      <c r="D85" s="11"/>
      <c r="E85" s="34"/>
      <c r="F85" s="34"/>
      <c r="G85" s="34"/>
      <c r="H85" s="34"/>
      <c r="I85" s="34"/>
      <c r="J85" s="34"/>
      <c r="K85" s="31"/>
      <c r="L85" s="34"/>
      <c r="M85" s="34"/>
      <c r="N85" s="34"/>
      <c r="O85" s="30"/>
    </row>
    <row r="86" spans="1:15" x14ac:dyDescent="0.2">
      <c r="A86" s="19"/>
      <c r="B86" s="47"/>
      <c r="C86" s="28"/>
      <c r="D86" s="11"/>
      <c r="E86" s="34"/>
      <c r="F86" s="34"/>
      <c r="G86" s="34"/>
      <c r="H86" s="34"/>
      <c r="I86" s="34"/>
      <c r="J86" s="34"/>
      <c r="K86" s="31"/>
      <c r="L86" s="34"/>
      <c r="M86" s="34"/>
      <c r="N86" s="34"/>
      <c r="O86" s="30"/>
    </row>
    <row r="87" spans="1:15" x14ac:dyDescent="0.2">
      <c r="A87" s="19"/>
      <c r="B87" s="47"/>
      <c r="C87" s="28"/>
      <c r="D87" s="11"/>
      <c r="E87" s="34"/>
      <c r="F87" s="34"/>
      <c r="G87" s="34"/>
      <c r="H87" s="34"/>
      <c r="I87" s="34"/>
      <c r="J87" s="34"/>
      <c r="K87" s="31"/>
      <c r="L87" s="34"/>
      <c r="M87" s="34"/>
      <c r="N87" s="34"/>
      <c r="O87" s="30"/>
    </row>
    <row r="88" spans="1:15" x14ac:dyDescent="0.2">
      <c r="A88" s="19"/>
      <c r="B88" s="47"/>
      <c r="C88" s="28"/>
      <c r="D88" s="11"/>
      <c r="E88" s="34"/>
      <c r="F88" s="34"/>
      <c r="G88" s="34"/>
      <c r="H88" s="34"/>
      <c r="I88" s="34"/>
      <c r="J88" s="34"/>
      <c r="K88" s="31"/>
      <c r="L88" s="34"/>
      <c r="M88" s="34"/>
      <c r="N88" s="34"/>
      <c r="O88" s="30"/>
    </row>
    <row r="89" spans="1:15" x14ac:dyDescent="0.2">
      <c r="A89" s="19"/>
      <c r="B89" s="47"/>
      <c r="C89" s="23"/>
      <c r="D89" s="11"/>
      <c r="E89" s="34"/>
      <c r="F89" s="34"/>
      <c r="G89" s="34"/>
      <c r="H89" s="34"/>
      <c r="I89" s="34"/>
      <c r="J89" s="34"/>
      <c r="K89" s="31"/>
      <c r="L89" s="34"/>
      <c r="M89" s="34"/>
      <c r="N89" s="34"/>
      <c r="O89" s="30"/>
    </row>
    <row r="90" spans="1:15" x14ac:dyDescent="0.2">
      <c r="A90" s="19"/>
      <c r="B90" s="47"/>
      <c r="C90" s="8"/>
      <c r="D90" s="11"/>
      <c r="E90" s="34"/>
      <c r="F90" s="34"/>
      <c r="G90" s="34"/>
      <c r="H90" s="34"/>
      <c r="I90" s="34"/>
      <c r="J90" s="34"/>
      <c r="K90" s="31"/>
      <c r="L90" s="34"/>
      <c r="M90" s="34"/>
      <c r="N90" s="34"/>
      <c r="O90" s="30"/>
    </row>
    <row r="91" spans="1:15" x14ac:dyDescent="0.2">
      <c r="A91" s="19"/>
      <c r="B91" s="48"/>
      <c r="C91" s="8"/>
      <c r="D91" s="11"/>
      <c r="E91" s="34"/>
      <c r="F91" s="34"/>
      <c r="G91" s="34"/>
      <c r="H91" s="34"/>
      <c r="I91" s="34"/>
      <c r="J91" s="34"/>
      <c r="K91" s="31"/>
      <c r="L91" s="34"/>
      <c r="M91" s="34"/>
      <c r="N91" s="34"/>
      <c r="O91" s="30"/>
    </row>
    <row r="92" spans="1:15" x14ac:dyDescent="0.2">
      <c r="A92" s="19"/>
      <c r="B92" s="48"/>
      <c r="C92" s="8"/>
      <c r="D92" s="11"/>
      <c r="E92" s="34"/>
      <c r="F92" s="34"/>
      <c r="G92" s="34"/>
      <c r="H92" s="34"/>
      <c r="I92" s="34"/>
      <c r="J92" s="34"/>
      <c r="K92" s="31"/>
      <c r="L92" s="34"/>
      <c r="M92" s="34"/>
      <c r="N92" s="34"/>
      <c r="O92" s="30"/>
    </row>
    <row r="93" spans="1:15" x14ac:dyDescent="0.2">
      <c r="A93" s="19"/>
      <c r="B93" s="48"/>
      <c r="C93" s="8"/>
      <c r="D93" s="11"/>
      <c r="E93" s="34"/>
      <c r="F93" s="34"/>
      <c r="G93" s="34"/>
      <c r="H93" s="34"/>
      <c r="I93" s="34"/>
      <c r="J93" s="34"/>
      <c r="K93" s="31"/>
      <c r="L93" s="34"/>
      <c r="M93" s="34"/>
      <c r="N93" s="34"/>
      <c r="O93" s="30"/>
    </row>
    <row r="94" spans="1:15" x14ac:dyDescent="0.2">
      <c r="A94" s="19"/>
      <c r="B94" s="48"/>
      <c r="C94" s="3"/>
      <c r="D94" s="2"/>
      <c r="E94" s="34"/>
      <c r="F94" s="34"/>
      <c r="G94" s="34"/>
      <c r="H94" s="34"/>
      <c r="I94" s="34"/>
      <c r="J94" s="34"/>
      <c r="K94" s="31"/>
      <c r="L94" s="34"/>
      <c r="M94" s="34"/>
      <c r="N94" s="6"/>
      <c r="O94" s="53"/>
    </row>
    <row r="95" spans="1:15" x14ac:dyDescent="0.2">
      <c r="A95" s="19"/>
      <c r="B95" s="48"/>
      <c r="C95" s="3"/>
      <c r="D95" s="2"/>
      <c r="E95" s="34"/>
      <c r="F95" s="34"/>
      <c r="G95" s="34"/>
      <c r="H95" s="34"/>
      <c r="I95" s="34"/>
      <c r="J95" s="34"/>
      <c r="K95" s="31"/>
      <c r="L95" s="34"/>
      <c r="M95" s="34"/>
      <c r="N95" s="6"/>
      <c r="O95" s="53"/>
    </row>
    <row r="96" spans="1:15" x14ac:dyDescent="0.2">
      <c r="A96" s="44"/>
      <c r="B96" s="8"/>
      <c r="C96" s="32"/>
      <c r="D96" s="11"/>
      <c r="E96" s="9"/>
      <c r="G96" s="9"/>
      <c r="H96" s="9"/>
      <c r="I96" s="9"/>
      <c r="J96" s="25"/>
      <c r="K96" s="9"/>
      <c r="M96" s="9"/>
      <c r="N96" s="33"/>
      <c r="O96" s="32"/>
    </row>
    <row r="97" spans="1:15" x14ac:dyDescent="0.2">
      <c r="A97" s="37"/>
      <c r="B97" s="17"/>
      <c r="C97" s="24"/>
      <c r="D97" s="25"/>
      <c r="E97" s="9"/>
      <c r="F97" s="25"/>
      <c r="G97" s="25"/>
      <c r="H97" s="25"/>
      <c r="I97" s="25"/>
      <c r="J97" s="29"/>
      <c r="K97" s="31"/>
      <c r="L97" s="29"/>
      <c r="M97" s="29"/>
      <c r="N97" s="30"/>
      <c r="O97" s="31"/>
    </row>
    <row r="98" spans="1:15" x14ac:dyDescent="0.2">
      <c r="A98" s="19"/>
      <c r="B98" s="47"/>
      <c r="C98" s="23"/>
      <c r="D98" s="54"/>
      <c r="E98" s="34"/>
      <c r="F98" s="34"/>
      <c r="G98" s="34"/>
      <c r="H98" s="34"/>
      <c r="I98" s="34"/>
      <c r="J98" s="34"/>
      <c r="K98" s="31"/>
      <c r="L98" s="34"/>
      <c r="M98" s="34"/>
      <c r="N98" s="34"/>
      <c r="O98" s="30"/>
    </row>
    <row r="99" spans="1:15" x14ac:dyDescent="0.2">
      <c r="A99" s="19"/>
      <c r="B99" s="47"/>
      <c r="C99" s="28"/>
      <c r="D99" s="54"/>
      <c r="E99" s="34"/>
      <c r="F99" s="34"/>
      <c r="G99" s="34"/>
      <c r="H99" s="34"/>
      <c r="I99" s="34"/>
      <c r="J99" s="34"/>
      <c r="K99" s="31"/>
      <c r="L99" s="34"/>
      <c r="M99" s="34"/>
      <c r="N99" s="34"/>
      <c r="O99" s="30"/>
    </row>
    <row r="100" spans="1:15" x14ac:dyDescent="0.2">
      <c r="A100" s="19"/>
      <c r="B100" s="47"/>
      <c r="C100" s="28"/>
      <c r="D100" s="54"/>
      <c r="E100" s="34"/>
      <c r="F100" s="34"/>
      <c r="G100" s="34"/>
      <c r="H100" s="34"/>
      <c r="I100" s="34"/>
      <c r="J100" s="34"/>
      <c r="K100" s="31"/>
      <c r="L100" s="34"/>
      <c r="M100" s="34"/>
      <c r="N100" s="34"/>
      <c r="O100" s="30"/>
    </row>
    <row r="101" spans="1:15" x14ac:dyDescent="0.2">
      <c r="A101" s="19"/>
      <c r="B101" s="47"/>
      <c r="C101" s="28"/>
      <c r="D101" s="54"/>
      <c r="E101" s="34"/>
      <c r="F101" s="34"/>
      <c r="G101" s="34"/>
      <c r="H101" s="34"/>
      <c r="I101" s="34"/>
      <c r="J101" s="34"/>
      <c r="K101" s="31"/>
      <c r="L101" s="34"/>
      <c r="M101" s="34"/>
      <c r="N101" s="34"/>
      <c r="O101" s="30"/>
    </row>
    <row r="102" spans="1:15" x14ac:dyDescent="0.2">
      <c r="A102" s="19"/>
      <c r="B102" s="47"/>
      <c r="C102" s="23"/>
      <c r="D102" s="54"/>
      <c r="E102" s="34"/>
      <c r="F102" s="34"/>
      <c r="G102" s="34"/>
      <c r="H102" s="34"/>
      <c r="I102" s="34"/>
      <c r="J102" s="34"/>
      <c r="K102" s="31"/>
      <c r="L102" s="34"/>
      <c r="M102" s="34"/>
      <c r="N102" s="34"/>
      <c r="O102" s="30"/>
    </row>
    <row r="103" spans="1:15" x14ac:dyDescent="0.2">
      <c r="A103" s="19"/>
      <c r="B103" s="47"/>
      <c r="C103" s="8"/>
      <c r="D103" s="54"/>
      <c r="E103" s="34"/>
      <c r="F103" s="34"/>
      <c r="G103" s="34"/>
      <c r="H103" s="34"/>
      <c r="I103" s="34"/>
      <c r="J103" s="34"/>
      <c r="K103" s="31"/>
      <c r="L103" s="34"/>
      <c r="M103" s="34"/>
      <c r="N103" s="34"/>
      <c r="O103" s="30"/>
    </row>
    <row r="104" spans="1:15" x14ac:dyDescent="0.2">
      <c r="A104" s="19"/>
      <c r="B104" s="47"/>
      <c r="C104" s="23"/>
      <c r="D104" s="11"/>
      <c r="E104" s="34"/>
      <c r="F104" s="34"/>
      <c r="G104" s="34"/>
      <c r="H104" s="29"/>
      <c r="I104" s="34"/>
      <c r="J104" s="34"/>
      <c r="K104" s="34"/>
      <c r="L104" s="34"/>
      <c r="M104" s="34"/>
      <c r="N104" s="34"/>
      <c r="O104" s="30"/>
    </row>
    <row r="105" spans="1:15" x14ac:dyDescent="0.2">
      <c r="A105" s="19"/>
      <c r="B105" s="48"/>
      <c r="C105" s="8"/>
      <c r="D105" s="54"/>
      <c r="E105" s="34"/>
      <c r="F105" s="34"/>
      <c r="G105" s="34"/>
      <c r="H105" s="34"/>
      <c r="I105" s="34"/>
      <c r="J105" s="34"/>
      <c r="K105" s="31"/>
      <c r="L105" s="34"/>
      <c r="M105" s="34"/>
      <c r="N105" s="34"/>
      <c r="O105" s="30"/>
    </row>
    <row r="106" spans="1:15" x14ac:dyDescent="0.2">
      <c r="A106" s="19"/>
      <c r="B106" s="47"/>
      <c r="C106" s="23"/>
      <c r="D106" s="54"/>
      <c r="E106" s="34"/>
      <c r="F106" s="34"/>
      <c r="G106" s="34"/>
      <c r="H106" s="34"/>
      <c r="I106" s="34"/>
      <c r="J106" s="34"/>
      <c r="K106" s="31"/>
      <c r="L106" s="34"/>
      <c r="M106" s="34"/>
      <c r="N106" s="34"/>
      <c r="O106" s="30"/>
    </row>
    <row r="107" spans="1:15" x14ac:dyDescent="0.2">
      <c r="A107" s="19"/>
      <c r="B107" s="47"/>
      <c r="C107" s="28"/>
      <c r="D107" s="54"/>
      <c r="E107" s="34"/>
      <c r="F107" s="34"/>
      <c r="G107" s="34"/>
      <c r="H107" s="34"/>
      <c r="I107" s="34"/>
      <c r="J107" s="34"/>
      <c r="K107" s="31"/>
      <c r="L107" s="34"/>
      <c r="M107" s="34"/>
      <c r="N107" s="34"/>
      <c r="O107" s="30"/>
    </row>
    <row r="108" spans="1:15" x14ac:dyDescent="0.2">
      <c r="A108" s="19"/>
      <c r="B108" s="47"/>
      <c r="C108" s="28"/>
      <c r="D108" s="54"/>
      <c r="E108" s="34"/>
      <c r="F108" s="34"/>
      <c r="G108" s="34"/>
      <c r="H108" s="34"/>
      <c r="I108" s="34"/>
      <c r="J108" s="34"/>
      <c r="K108" s="31"/>
      <c r="L108" s="34"/>
      <c r="M108" s="34"/>
      <c r="N108" s="34"/>
      <c r="O108" s="30"/>
    </row>
    <row r="109" spans="1:15" x14ac:dyDescent="0.2">
      <c r="A109" s="19"/>
      <c r="B109" s="47"/>
      <c r="C109" s="28"/>
      <c r="D109" s="54"/>
      <c r="E109" s="34"/>
      <c r="F109" s="34"/>
      <c r="G109" s="34"/>
      <c r="H109" s="34"/>
      <c r="I109" s="34"/>
      <c r="J109" s="34"/>
      <c r="K109" s="31"/>
      <c r="L109" s="34"/>
      <c r="M109" s="34"/>
      <c r="N109" s="34"/>
      <c r="O109" s="30"/>
    </row>
    <row r="110" spans="1:15" x14ac:dyDescent="0.2">
      <c r="A110" s="19"/>
      <c r="B110" s="47"/>
      <c r="C110" s="23"/>
      <c r="D110" s="54"/>
      <c r="E110" s="34"/>
      <c r="F110" s="34"/>
      <c r="G110" s="34"/>
      <c r="H110" s="34"/>
      <c r="I110" s="34"/>
      <c r="J110" s="34"/>
      <c r="K110" s="31"/>
      <c r="L110" s="34"/>
      <c r="M110" s="34"/>
      <c r="N110" s="34"/>
      <c r="O110" s="30"/>
    </row>
    <row r="111" spans="1:15" x14ac:dyDescent="0.2">
      <c r="A111" s="19"/>
      <c r="B111" s="47"/>
      <c r="C111" s="8"/>
      <c r="D111" s="54"/>
      <c r="E111" s="34"/>
      <c r="F111" s="34"/>
      <c r="G111" s="34"/>
      <c r="H111" s="34"/>
      <c r="I111" s="34"/>
      <c r="J111" s="34"/>
      <c r="K111" s="31"/>
      <c r="L111" s="34"/>
      <c r="M111" s="34"/>
      <c r="N111" s="34"/>
      <c r="O111" s="30"/>
    </row>
    <row r="112" spans="1:15" x14ac:dyDescent="0.2">
      <c r="A112" s="19"/>
      <c r="B112" s="48"/>
      <c r="C112" s="8"/>
      <c r="D112" s="54"/>
      <c r="E112" s="34"/>
      <c r="F112" s="34"/>
      <c r="G112" s="34"/>
      <c r="H112" s="34"/>
      <c r="I112" s="34"/>
      <c r="J112" s="34"/>
      <c r="K112" s="31"/>
      <c r="L112" s="34"/>
      <c r="M112" s="34"/>
      <c r="N112" s="34"/>
      <c r="O112" s="30"/>
    </row>
    <row r="113" spans="1:15" x14ac:dyDescent="0.2">
      <c r="A113" s="19"/>
      <c r="B113" s="47"/>
      <c r="C113" s="23"/>
      <c r="D113" s="54"/>
      <c r="E113" s="34"/>
      <c r="F113" s="34"/>
      <c r="G113" s="34"/>
      <c r="H113" s="34"/>
      <c r="I113" s="34"/>
      <c r="J113" s="34"/>
      <c r="K113" s="31"/>
      <c r="L113" s="34"/>
      <c r="M113" s="34"/>
      <c r="N113" s="34"/>
      <c r="O113" s="30"/>
    </row>
    <row r="114" spans="1:15" x14ac:dyDescent="0.2">
      <c r="A114" s="19"/>
      <c r="B114" s="47"/>
      <c r="C114" s="28"/>
      <c r="D114" s="54"/>
      <c r="E114" s="34"/>
      <c r="F114" s="34"/>
      <c r="G114" s="34"/>
      <c r="H114" s="34"/>
      <c r="I114" s="34"/>
      <c r="J114" s="34"/>
      <c r="K114" s="31"/>
      <c r="L114" s="34"/>
      <c r="M114" s="34"/>
      <c r="N114" s="34"/>
      <c r="O114" s="30"/>
    </row>
    <row r="115" spans="1:15" x14ac:dyDescent="0.2">
      <c r="A115" s="19"/>
      <c r="B115" s="47"/>
      <c r="C115" s="28"/>
      <c r="D115" s="54"/>
      <c r="E115" s="34"/>
      <c r="F115" s="34"/>
      <c r="G115" s="34"/>
      <c r="H115" s="34"/>
      <c r="I115" s="34"/>
      <c r="J115" s="34"/>
      <c r="K115" s="31"/>
      <c r="L115" s="34"/>
      <c r="M115" s="34"/>
      <c r="N115" s="34"/>
      <c r="O115" s="30"/>
    </row>
    <row r="116" spans="1:15" x14ac:dyDescent="0.2">
      <c r="A116" s="19"/>
      <c r="B116" s="47"/>
      <c r="C116" s="28"/>
      <c r="D116" s="54"/>
      <c r="E116" s="34"/>
      <c r="F116" s="34"/>
      <c r="G116" s="34"/>
      <c r="H116" s="34"/>
      <c r="I116" s="34"/>
      <c r="J116" s="34"/>
      <c r="K116" s="31"/>
      <c r="L116" s="34"/>
      <c r="M116" s="34"/>
      <c r="N116" s="34"/>
      <c r="O116" s="30"/>
    </row>
    <row r="117" spans="1:15" x14ac:dyDescent="0.2">
      <c r="A117" s="19"/>
      <c r="B117" s="47"/>
      <c r="C117" s="23"/>
      <c r="D117" s="54"/>
      <c r="E117" s="34"/>
      <c r="F117" s="34"/>
      <c r="G117" s="34"/>
      <c r="H117" s="34"/>
      <c r="I117" s="34"/>
      <c r="J117" s="34"/>
      <c r="K117" s="31"/>
      <c r="L117" s="34"/>
      <c r="M117" s="34"/>
      <c r="N117" s="34"/>
      <c r="O117" s="30"/>
    </row>
    <row r="118" spans="1:15" x14ac:dyDescent="0.2">
      <c r="A118" s="19"/>
      <c r="B118" s="47"/>
      <c r="C118" s="8"/>
      <c r="D118" s="54"/>
      <c r="E118" s="34"/>
      <c r="F118" s="34"/>
      <c r="G118" s="34"/>
      <c r="H118" s="34"/>
      <c r="I118" s="34"/>
      <c r="J118" s="34"/>
      <c r="K118" s="31"/>
      <c r="L118" s="34"/>
      <c r="M118" s="34"/>
      <c r="N118" s="34"/>
      <c r="O118" s="30"/>
    </row>
    <row r="119" spans="1:15" x14ac:dyDescent="0.2">
      <c r="A119" s="19"/>
      <c r="B119" s="48"/>
      <c r="C119" s="8"/>
      <c r="D119" s="54"/>
      <c r="E119" s="34"/>
      <c r="F119" s="34"/>
      <c r="G119" s="34"/>
      <c r="H119" s="34"/>
      <c r="I119" s="34"/>
      <c r="J119" s="34"/>
      <c r="K119" s="31"/>
      <c r="L119" s="34"/>
      <c r="M119" s="34"/>
      <c r="N119" s="34"/>
      <c r="O119" s="30"/>
    </row>
    <row r="120" spans="1:15" x14ac:dyDescent="0.2">
      <c r="A120" s="19"/>
      <c r="B120" s="47"/>
      <c r="C120" s="23"/>
      <c r="D120" s="54"/>
      <c r="E120" s="34"/>
      <c r="F120" s="34"/>
      <c r="G120" s="34"/>
      <c r="H120" s="34"/>
      <c r="I120" s="34"/>
      <c r="J120" s="34"/>
      <c r="K120" s="31"/>
      <c r="L120" s="34"/>
      <c r="M120" s="34"/>
      <c r="N120" s="34"/>
      <c r="O120" s="30"/>
    </row>
    <row r="121" spans="1:15" x14ac:dyDescent="0.2">
      <c r="A121" s="19"/>
      <c r="B121" s="47"/>
      <c r="C121" s="28"/>
      <c r="D121" s="54"/>
      <c r="E121" s="34"/>
      <c r="F121" s="34"/>
      <c r="G121" s="34"/>
      <c r="H121" s="34"/>
      <c r="I121" s="34"/>
      <c r="J121" s="34"/>
      <c r="K121" s="31"/>
      <c r="L121" s="34"/>
      <c r="M121" s="34"/>
      <c r="N121" s="34"/>
      <c r="O121" s="30"/>
    </row>
    <row r="122" spans="1:15" x14ac:dyDescent="0.2">
      <c r="A122" s="19"/>
      <c r="B122" s="47"/>
      <c r="C122" s="28"/>
      <c r="D122" s="54"/>
      <c r="E122" s="34"/>
      <c r="F122" s="34"/>
      <c r="G122" s="34"/>
      <c r="H122" s="34"/>
      <c r="I122" s="34"/>
      <c r="J122" s="34"/>
      <c r="K122" s="31"/>
      <c r="L122" s="34"/>
      <c r="M122" s="34"/>
      <c r="N122" s="34"/>
      <c r="O122" s="30"/>
    </row>
    <row r="123" spans="1:15" x14ac:dyDescent="0.2">
      <c r="A123" s="19"/>
      <c r="B123" s="47"/>
      <c r="C123" s="28"/>
      <c r="D123" s="54"/>
      <c r="E123" s="34"/>
      <c r="F123" s="34"/>
      <c r="G123" s="34"/>
      <c r="H123" s="34"/>
      <c r="I123" s="34"/>
      <c r="J123" s="34"/>
      <c r="K123" s="31"/>
      <c r="L123" s="34"/>
      <c r="M123" s="34"/>
      <c r="N123" s="34"/>
      <c r="O123" s="30"/>
    </row>
    <row r="124" spans="1:15" x14ac:dyDescent="0.2">
      <c r="A124" s="19"/>
      <c r="B124" s="47"/>
      <c r="C124" s="23"/>
      <c r="D124" s="54"/>
      <c r="E124" s="34"/>
      <c r="F124" s="34"/>
      <c r="G124" s="34"/>
      <c r="H124" s="34"/>
      <c r="I124" s="34"/>
      <c r="J124" s="34"/>
      <c r="K124" s="31"/>
      <c r="L124" s="34"/>
      <c r="M124" s="34"/>
      <c r="N124" s="34"/>
      <c r="O124" s="30"/>
    </row>
    <row r="125" spans="1:15" x14ac:dyDescent="0.2">
      <c r="A125" s="19"/>
      <c r="B125" s="47"/>
      <c r="C125" s="8"/>
      <c r="D125" s="54"/>
      <c r="E125" s="34"/>
      <c r="F125" s="34"/>
      <c r="G125" s="34"/>
      <c r="H125" s="34"/>
      <c r="I125" s="34"/>
      <c r="J125" s="34"/>
      <c r="K125" s="31"/>
      <c r="L125" s="34"/>
      <c r="M125" s="34"/>
      <c r="N125" s="34"/>
      <c r="O125" s="30"/>
    </row>
    <row r="126" spans="1:15" x14ac:dyDescent="0.2">
      <c r="A126" s="19"/>
      <c r="B126" s="48"/>
      <c r="C126" s="8"/>
      <c r="D126" s="54"/>
      <c r="E126" s="34"/>
      <c r="F126" s="34"/>
      <c r="G126" s="34"/>
      <c r="H126" s="34"/>
      <c r="I126" s="34"/>
      <c r="J126" s="34"/>
      <c r="K126" s="31"/>
      <c r="L126" s="34"/>
      <c r="M126" s="34"/>
      <c r="N126" s="34"/>
      <c r="O126" s="30"/>
    </row>
    <row r="127" spans="1:15" x14ac:dyDescent="0.2">
      <c r="A127" s="19"/>
      <c r="B127" s="48"/>
      <c r="C127" s="8"/>
      <c r="D127" s="11"/>
      <c r="E127" s="34"/>
      <c r="F127" s="34"/>
      <c r="G127" s="34"/>
      <c r="H127" s="34"/>
      <c r="I127" s="34"/>
      <c r="J127" s="34"/>
      <c r="K127" s="31"/>
      <c r="L127" s="34"/>
      <c r="M127" s="34"/>
      <c r="N127" s="34"/>
      <c r="O127" s="30"/>
    </row>
    <row r="128" spans="1:15" x14ac:dyDescent="0.2">
      <c r="A128" s="19"/>
      <c r="B128" s="48"/>
      <c r="C128" s="8"/>
      <c r="D128" s="11"/>
      <c r="E128" s="34"/>
      <c r="F128" s="34"/>
      <c r="G128" s="34"/>
      <c r="H128" s="34"/>
      <c r="I128" s="34"/>
      <c r="J128" s="34"/>
      <c r="K128" s="31"/>
      <c r="L128" s="34"/>
      <c r="M128" s="34"/>
      <c r="N128" s="34"/>
      <c r="O128" s="30"/>
    </row>
    <row r="129" spans="1:15" x14ac:dyDescent="0.2">
      <c r="B129" s="48"/>
      <c r="C129" s="32"/>
      <c r="D129" s="11"/>
      <c r="E129" s="9"/>
      <c r="G129" s="9"/>
      <c r="H129" s="9"/>
      <c r="I129" s="9"/>
      <c r="J129" s="25"/>
      <c r="K129" s="9"/>
      <c r="M129" s="9"/>
      <c r="N129" s="33"/>
      <c r="O129" s="32"/>
    </row>
    <row r="130" spans="1:15" x14ac:dyDescent="0.2">
      <c r="A130" s="37"/>
      <c r="B130" s="37"/>
      <c r="C130" s="22"/>
      <c r="D130" s="22"/>
      <c r="E130" s="58"/>
      <c r="F130" s="29"/>
      <c r="G130" s="29"/>
      <c r="H130" s="29"/>
      <c r="I130" s="29"/>
      <c r="L130" s="29"/>
      <c r="M130" s="29"/>
      <c r="N130" s="30"/>
      <c r="O130" s="31"/>
    </row>
    <row r="131" spans="1:15" x14ac:dyDescent="0.2">
      <c r="A131" s="19"/>
      <c r="B131" s="47"/>
      <c r="C131" s="23"/>
      <c r="D131" s="54"/>
      <c r="E131" s="39"/>
      <c r="F131" s="34"/>
      <c r="G131" s="34"/>
      <c r="H131" s="34"/>
      <c r="I131" s="34"/>
      <c r="J131" s="34"/>
      <c r="K131" s="31"/>
      <c r="L131" s="34"/>
      <c r="M131" s="34"/>
      <c r="N131" s="34"/>
      <c r="O131" s="30"/>
    </row>
    <row r="132" spans="1:15" x14ac:dyDescent="0.2">
      <c r="A132" s="19"/>
      <c r="B132" s="47"/>
      <c r="C132" s="23"/>
      <c r="D132" s="11"/>
      <c r="E132" s="39"/>
      <c r="F132" s="34"/>
      <c r="G132" s="34"/>
      <c r="H132" s="34"/>
      <c r="I132" s="34"/>
      <c r="J132" s="34"/>
      <c r="K132" s="31"/>
      <c r="L132" s="34"/>
      <c r="M132" s="34"/>
      <c r="N132" s="34"/>
      <c r="O132" s="30"/>
    </row>
    <row r="133" spans="1:15" x14ac:dyDescent="0.2">
      <c r="A133" s="19"/>
      <c r="B133" s="47"/>
      <c r="C133" s="28"/>
      <c r="D133" s="54"/>
      <c r="E133" s="34"/>
      <c r="F133" s="34"/>
      <c r="G133" s="34"/>
      <c r="H133" s="34"/>
      <c r="I133" s="34"/>
      <c r="J133" s="34"/>
      <c r="K133" s="31"/>
      <c r="L133" s="34"/>
      <c r="M133" s="34"/>
      <c r="N133" s="34"/>
      <c r="O133" s="30"/>
    </row>
    <row r="134" spans="1:15" x14ac:dyDescent="0.2">
      <c r="A134" s="19"/>
      <c r="B134" s="47"/>
      <c r="C134" s="28"/>
      <c r="D134" s="54"/>
      <c r="E134" s="34"/>
      <c r="F134" s="34"/>
      <c r="G134" s="34"/>
      <c r="H134" s="34"/>
      <c r="I134" s="34"/>
      <c r="J134" s="34"/>
      <c r="K134" s="31"/>
      <c r="L134" s="34"/>
      <c r="M134" s="34"/>
      <c r="N134" s="34"/>
      <c r="O134" s="30"/>
    </row>
    <row r="135" spans="1:15" x14ac:dyDescent="0.2">
      <c r="A135" s="19"/>
      <c r="B135" s="47"/>
      <c r="C135" s="28"/>
      <c r="D135" s="54"/>
      <c r="E135" s="34"/>
      <c r="F135" s="34"/>
      <c r="G135" s="34"/>
      <c r="H135" s="34"/>
      <c r="I135" s="34"/>
      <c r="J135" s="34"/>
      <c r="K135" s="31"/>
      <c r="L135" s="34"/>
      <c r="M135" s="34"/>
      <c r="N135" s="34"/>
      <c r="O135" s="30"/>
    </row>
    <row r="136" spans="1:15" x14ac:dyDescent="0.2">
      <c r="A136" s="19"/>
      <c r="B136" s="47"/>
      <c r="C136" s="23"/>
      <c r="D136" s="54"/>
      <c r="E136" s="34"/>
      <c r="F136" s="34"/>
      <c r="G136" s="34"/>
      <c r="H136" s="34"/>
      <c r="I136" s="34"/>
      <c r="J136" s="34"/>
      <c r="K136" s="31"/>
      <c r="L136" s="34"/>
      <c r="M136" s="34"/>
      <c r="N136" s="34"/>
      <c r="O136" s="30"/>
    </row>
    <row r="137" spans="1:15" x14ac:dyDescent="0.2">
      <c r="A137" s="19"/>
      <c r="B137" s="47"/>
      <c r="C137" s="8"/>
      <c r="D137" s="54"/>
      <c r="E137" s="34"/>
      <c r="F137" s="34"/>
      <c r="G137" s="34"/>
      <c r="H137" s="34"/>
      <c r="I137" s="34"/>
      <c r="J137" s="34"/>
      <c r="K137" s="31"/>
      <c r="L137" s="34"/>
      <c r="M137" s="34"/>
      <c r="N137" s="34"/>
      <c r="O137" s="30"/>
    </row>
    <row r="138" spans="1:15" x14ac:dyDescent="0.2">
      <c r="A138" s="8"/>
      <c r="B138" s="47"/>
      <c r="C138" s="23"/>
      <c r="D138" s="11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0"/>
    </row>
    <row r="139" spans="1:15" x14ac:dyDescent="0.2">
      <c r="A139" s="44"/>
      <c r="C139" s="32"/>
      <c r="D139" s="11"/>
      <c r="E139" s="9"/>
      <c r="G139" s="9"/>
      <c r="H139" s="9"/>
      <c r="I139" s="9"/>
      <c r="J139" s="25"/>
      <c r="K139" s="9"/>
      <c r="M139" s="9"/>
      <c r="N139" s="30"/>
      <c r="O139" s="31"/>
    </row>
    <row r="140" spans="1:15" x14ac:dyDescent="0.2">
      <c r="A140" s="44"/>
      <c r="C140" s="32"/>
      <c r="D140" s="11"/>
      <c r="E140" s="9"/>
      <c r="G140" s="9"/>
      <c r="H140" s="9"/>
      <c r="I140" s="9"/>
      <c r="J140" s="25"/>
      <c r="K140" s="32"/>
      <c r="M140" s="9"/>
      <c r="N140" s="30"/>
      <c r="O140" s="31"/>
    </row>
    <row r="141" spans="1:15" x14ac:dyDescent="0.2">
      <c r="A141" s="44"/>
      <c r="D141" s="36"/>
      <c r="F141" s="34"/>
      <c r="G141" s="34"/>
      <c r="I141" s="13"/>
      <c r="J141" s="9"/>
      <c r="L141" s="29"/>
      <c r="M141" s="34"/>
      <c r="N141" s="33"/>
      <c r="O141" s="34"/>
    </row>
    <row r="142" spans="1:15" x14ac:dyDescent="0.2">
      <c r="A142" s="44"/>
      <c r="D142" s="14"/>
      <c r="F142" s="29"/>
      <c r="G142" s="9"/>
      <c r="H142" s="9"/>
      <c r="I142" s="13"/>
      <c r="J142" s="9"/>
      <c r="K142" s="9"/>
      <c r="L142" s="29"/>
      <c r="M142" s="9"/>
      <c r="N142" s="33"/>
      <c r="O142" s="31"/>
    </row>
    <row r="143" spans="1:15" x14ac:dyDescent="0.2">
      <c r="A143" s="44"/>
      <c r="D143" s="14"/>
      <c r="E143" s="13"/>
      <c r="F143" s="29"/>
      <c r="G143" s="9"/>
      <c r="H143" s="9"/>
      <c r="I143" s="13"/>
      <c r="J143" s="9"/>
      <c r="K143" s="9"/>
      <c r="L143" s="29"/>
      <c r="M143" s="9"/>
      <c r="N143" s="33"/>
      <c r="O143" s="31"/>
    </row>
    <row r="144" spans="1:15" x14ac:dyDescent="0.2">
      <c r="C144" s="35"/>
      <c r="M144" s="34"/>
    </row>
    <row r="145" spans="3:13" x14ac:dyDescent="0.2">
      <c r="C145" s="13"/>
      <c r="M145" s="9"/>
    </row>
  </sheetData>
  <sheetProtection password="D36F" sheet="1" objects="1" scenarios="1"/>
  <mergeCells count="9">
    <mergeCell ref="B33:D33"/>
    <mergeCell ref="A20:D20"/>
    <mergeCell ref="A1:C1"/>
    <mergeCell ref="A11:B12"/>
    <mergeCell ref="F11:F12"/>
    <mergeCell ref="A15:B16"/>
    <mergeCell ref="A13:B13"/>
    <mergeCell ref="A17:B17"/>
    <mergeCell ref="A28:B28"/>
  </mergeCells>
  <pageMargins left="0.70866141732283472" right="0.70866141732283472" top="0.74803149606299213" bottom="0.74803149606299213" header="0.31496062992125984" footer="0.31496062992125984"/>
  <pageSetup paperSize="9" scale="74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="110" zoomScaleNormal="110" workbookViewId="0">
      <selection activeCell="B37" sqref="B37"/>
    </sheetView>
  </sheetViews>
  <sheetFormatPr defaultColWidth="8.85546875" defaultRowHeight="12.75" x14ac:dyDescent="0.2"/>
  <cols>
    <col min="1" max="1" width="30.42578125" style="40" bestFit="1" customWidth="1"/>
    <col min="2" max="2" width="31.5703125" style="40" customWidth="1"/>
    <col min="3" max="3" width="9.85546875" style="40" customWidth="1"/>
    <col min="4" max="4" width="11.28515625" style="40" bestFit="1" customWidth="1"/>
    <col min="5" max="5" width="11.42578125" style="40" bestFit="1" customWidth="1"/>
    <col min="6" max="6" width="13" style="40" bestFit="1" customWidth="1"/>
    <col min="7" max="7" width="13.140625" style="40" customWidth="1"/>
    <col min="8" max="16384" width="8.85546875" style="40"/>
  </cols>
  <sheetData>
    <row r="1" spans="1:8" x14ac:dyDescent="0.2">
      <c r="A1" s="410" t="s">
        <v>233</v>
      </c>
      <c r="B1" s="410"/>
      <c r="C1" s="410"/>
      <c r="D1" s="410"/>
      <c r="E1" s="410"/>
      <c r="F1" s="410"/>
      <c r="G1" s="410"/>
    </row>
    <row r="2" spans="1:8" ht="63.75" x14ac:dyDescent="0.2">
      <c r="A2" s="314" t="s">
        <v>159</v>
      </c>
      <c r="B2" s="314" t="s">
        <v>281</v>
      </c>
      <c r="C2" s="315" t="s">
        <v>267</v>
      </c>
      <c r="D2" s="315" t="s">
        <v>268</v>
      </c>
      <c r="E2" s="315" t="s">
        <v>277</v>
      </c>
      <c r="F2" s="315" t="s">
        <v>161</v>
      </c>
      <c r="G2" s="314" t="s">
        <v>162</v>
      </c>
      <c r="H2" s="38"/>
    </row>
    <row r="3" spans="1:8" x14ac:dyDescent="0.2">
      <c r="A3" s="67" t="s">
        <v>163</v>
      </c>
      <c r="B3" s="294"/>
      <c r="C3" s="295"/>
      <c r="D3" s="296"/>
      <c r="E3" s="297"/>
      <c r="F3" s="316">
        <f>E3*D3</f>
        <v>0</v>
      </c>
      <c r="G3" s="317">
        <f>F3*C3</f>
        <v>0</v>
      </c>
      <c r="H3" s="43"/>
    </row>
    <row r="4" spans="1:8" x14ac:dyDescent="0.2">
      <c r="A4" s="67" t="s">
        <v>164</v>
      </c>
      <c r="B4" s="294"/>
      <c r="C4" s="295"/>
      <c r="D4" s="296"/>
      <c r="E4" s="297"/>
      <c r="F4" s="316">
        <f t="shared" ref="F4:F32" si="0">E4*D4</f>
        <v>0</v>
      </c>
      <c r="G4" s="317">
        <f t="shared" ref="G4:G32" si="1">F4*C4</f>
        <v>0</v>
      </c>
      <c r="H4" s="43"/>
    </row>
    <row r="5" spans="1:8" x14ac:dyDescent="0.2">
      <c r="A5" s="67" t="s">
        <v>165</v>
      </c>
      <c r="B5" s="294"/>
      <c r="C5" s="295"/>
      <c r="D5" s="296"/>
      <c r="E5" s="297"/>
      <c r="F5" s="316">
        <f t="shared" si="0"/>
        <v>0</v>
      </c>
      <c r="G5" s="317">
        <f t="shared" si="1"/>
        <v>0</v>
      </c>
      <c r="H5" s="43"/>
    </row>
    <row r="6" spans="1:8" x14ac:dyDescent="0.2">
      <c r="A6" s="67" t="s">
        <v>166</v>
      </c>
      <c r="B6" s="294"/>
      <c r="C6" s="295"/>
      <c r="D6" s="296"/>
      <c r="E6" s="297"/>
      <c r="F6" s="316">
        <f t="shared" si="0"/>
        <v>0</v>
      </c>
      <c r="G6" s="317">
        <f t="shared" si="1"/>
        <v>0</v>
      </c>
      <c r="H6" s="43"/>
    </row>
    <row r="7" spans="1:8" x14ac:dyDescent="0.2">
      <c r="A7" s="67" t="s">
        <v>167</v>
      </c>
      <c r="B7" s="298"/>
      <c r="C7" s="297"/>
      <c r="D7" s="296"/>
      <c r="E7" s="297"/>
      <c r="F7" s="316">
        <f t="shared" si="0"/>
        <v>0</v>
      </c>
      <c r="G7" s="317">
        <f t="shared" si="1"/>
        <v>0</v>
      </c>
      <c r="H7" s="43"/>
    </row>
    <row r="8" spans="1:8" x14ac:dyDescent="0.2">
      <c r="A8" s="67" t="s">
        <v>168</v>
      </c>
      <c r="B8" s="294"/>
      <c r="C8" s="295"/>
      <c r="D8" s="296"/>
      <c r="E8" s="297"/>
      <c r="F8" s="316">
        <f t="shared" si="0"/>
        <v>0</v>
      </c>
      <c r="G8" s="317">
        <f t="shared" si="1"/>
        <v>0</v>
      </c>
      <c r="H8" s="43"/>
    </row>
    <row r="9" spans="1:8" x14ac:dyDescent="0.2">
      <c r="A9" s="67" t="s">
        <v>169</v>
      </c>
      <c r="B9" s="294"/>
      <c r="C9" s="295"/>
      <c r="D9" s="296"/>
      <c r="E9" s="297"/>
      <c r="F9" s="316">
        <f t="shared" si="0"/>
        <v>0</v>
      </c>
      <c r="G9" s="317">
        <f t="shared" si="1"/>
        <v>0</v>
      </c>
      <c r="H9" s="43"/>
    </row>
    <row r="10" spans="1:8" x14ac:dyDescent="0.2">
      <c r="A10" s="67" t="s">
        <v>170</v>
      </c>
      <c r="B10" s="294"/>
      <c r="C10" s="295"/>
      <c r="D10" s="296"/>
      <c r="E10" s="297"/>
      <c r="F10" s="316">
        <f t="shared" si="0"/>
        <v>0</v>
      </c>
      <c r="G10" s="317">
        <f t="shared" si="1"/>
        <v>0</v>
      </c>
      <c r="H10" s="43"/>
    </row>
    <row r="11" spans="1:8" x14ac:dyDescent="0.2">
      <c r="A11" s="67" t="s">
        <v>171</v>
      </c>
      <c r="B11" s="294"/>
      <c r="C11" s="295"/>
      <c r="D11" s="296"/>
      <c r="E11" s="297"/>
      <c r="F11" s="316">
        <f t="shared" si="0"/>
        <v>0</v>
      </c>
      <c r="G11" s="317">
        <f t="shared" si="1"/>
        <v>0</v>
      </c>
      <c r="H11" s="43"/>
    </row>
    <row r="12" spans="1:8" x14ac:dyDescent="0.2">
      <c r="A12" s="67" t="s">
        <v>276</v>
      </c>
      <c r="B12" s="294"/>
      <c r="C12" s="295"/>
      <c r="D12" s="296"/>
      <c r="E12" s="297"/>
      <c r="F12" s="316">
        <f t="shared" si="0"/>
        <v>0</v>
      </c>
      <c r="G12" s="317">
        <f t="shared" si="1"/>
        <v>0</v>
      </c>
      <c r="H12" s="43"/>
    </row>
    <row r="13" spans="1:8" x14ac:dyDescent="0.2">
      <c r="A13" s="67" t="s">
        <v>275</v>
      </c>
      <c r="B13" s="298"/>
      <c r="C13" s="297"/>
      <c r="D13" s="296"/>
      <c r="E13" s="297"/>
      <c r="F13" s="316">
        <f t="shared" ref="F13:F27" si="2">E13*D13</f>
        <v>0</v>
      </c>
      <c r="G13" s="317">
        <f t="shared" ref="G13:G27" si="3">F13*C13</f>
        <v>0</v>
      </c>
      <c r="H13" s="43"/>
    </row>
    <row r="14" spans="1:8" x14ac:dyDescent="0.2">
      <c r="A14" s="67" t="s">
        <v>280</v>
      </c>
      <c r="B14" s="298"/>
      <c r="C14" s="297"/>
      <c r="D14" s="296"/>
      <c r="E14" s="297"/>
      <c r="F14" s="316">
        <f t="shared" si="2"/>
        <v>0</v>
      </c>
      <c r="G14" s="317">
        <f t="shared" si="3"/>
        <v>0</v>
      </c>
    </row>
    <row r="15" spans="1:8" x14ac:dyDescent="0.2">
      <c r="A15" s="67" t="s">
        <v>172</v>
      </c>
      <c r="B15" s="294"/>
      <c r="C15" s="295"/>
      <c r="D15" s="299"/>
      <c r="E15" s="297"/>
      <c r="F15" s="316">
        <f t="shared" si="2"/>
        <v>0</v>
      </c>
      <c r="G15" s="317">
        <f t="shared" si="3"/>
        <v>0</v>
      </c>
    </row>
    <row r="16" spans="1:8" x14ac:dyDescent="0.2">
      <c r="A16" s="67" t="s">
        <v>205</v>
      </c>
      <c r="B16" s="294"/>
      <c r="C16" s="295"/>
      <c r="D16" s="299"/>
      <c r="E16" s="297"/>
      <c r="F16" s="316">
        <f t="shared" si="2"/>
        <v>0</v>
      </c>
      <c r="G16" s="317">
        <f t="shared" si="3"/>
        <v>0</v>
      </c>
    </row>
    <row r="17" spans="1:7" x14ac:dyDescent="0.2">
      <c r="A17" s="67" t="s">
        <v>223</v>
      </c>
      <c r="B17" s="298"/>
      <c r="C17" s="297"/>
      <c r="D17" s="299"/>
      <c r="E17" s="297"/>
      <c r="F17" s="316">
        <f t="shared" si="2"/>
        <v>0</v>
      </c>
      <c r="G17" s="317">
        <f t="shared" si="3"/>
        <v>0</v>
      </c>
    </row>
    <row r="18" spans="1:7" x14ac:dyDescent="0.2">
      <c r="A18" s="67" t="s">
        <v>224</v>
      </c>
      <c r="B18" s="298"/>
      <c r="C18" s="297"/>
      <c r="D18" s="299"/>
      <c r="E18" s="297"/>
      <c r="F18" s="316">
        <f t="shared" si="2"/>
        <v>0</v>
      </c>
      <c r="G18" s="317">
        <f t="shared" si="3"/>
        <v>0</v>
      </c>
    </row>
    <row r="19" spans="1:7" x14ac:dyDescent="0.2">
      <c r="A19" s="67" t="s">
        <v>242</v>
      </c>
      <c r="B19" s="298"/>
      <c r="C19" s="297"/>
      <c r="D19" s="299"/>
      <c r="E19" s="297"/>
      <c r="F19" s="316">
        <f t="shared" si="2"/>
        <v>0</v>
      </c>
      <c r="G19" s="317">
        <f t="shared" si="3"/>
        <v>0</v>
      </c>
    </row>
    <row r="20" spans="1:7" x14ac:dyDescent="0.2">
      <c r="A20" s="67" t="s">
        <v>249</v>
      </c>
      <c r="B20" s="298"/>
      <c r="C20" s="297"/>
      <c r="D20" s="299"/>
      <c r="E20" s="297"/>
      <c r="F20" s="316">
        <f t="shared" si="2"/>
        <v>0</v>
      </c>
      <c r="G20" s="317">
        <f t="shared" si="3"/>
        <v>0</v>
      </c>
    </row>
    <row r="21" spans="1:7" x14ac:dyDescent="0.2">
      <c r="A21" s="67" t="s">
        <v>250</v>
      </c>
      <c r="B21" s="298"/>
      <c r="C21" s="297"/>
      <c r="D21" s="299"/>
      <c r="E21" s="300"/>
      <c r="F21" s="316">
        <f t="shared" si="2"/>
        <v>0</v>
      </c>
      <c r="G21" s="317">
        <f t="shared" si="3"/>
        <v>0</v>
      </c>
    </row>
    <row r="22" spans="1:7" x14ac:dyDescent="0.2">
      <c r="A22" s="67" t="s">
        <v>251</v>
      </c>
      <c r="B22" s="298"/>
      <c r="C22" s="297"/>
      <c r="D22" s="299"/>
      <c r="E22" s="300"/>
      <c r="F22" s="316">
        <f t="shared" si="2"/>
        <v>0</v>
      </c>
      <c r="G22" s="317">
        <f t="shared" si="3"/>
        <v>0</v>
      </c>
    </row>
    <row r="23" spans="1:7" x14ac:dyDescent="0.2">
      <c r="A23" s="67" t="s">
        <v>252</v>
      </c>
      <c r="B23" s="298"/>
      <c r="C23" s="297"/>
      <c r="D23" s="299"/>
      <c r="E23" s="300"/>
      <c r="F23" s="316">
        <f t="shared" si="2"/>
        <v>0</v>
      </c>
      <c r="G23" s="317">
        <f t="shared" si="3"/>
        <v>0</v>
      </c>
    </row>
    <row r="24" spans="1:7" x14ac:dyDescent="0.2">
      <c r="A24" s="67" t="s">
        <v>253</v>
      </c>
      <c r="B24" s="298"/>
      <c r="C24" s="297"/>
      <c r="D24" s="299"/>
      <c r="E24" s="300"/>
      <c r="F24" s="316">
        <f t="shared" si="2"/>
        <v>0</v>
      </c>
      <c r="G24" s="317">
        <f t="shared" si="3"/>
        <v>0</v>
      </c>
    </row>
    <row r="25" spans="1:7" x14ac:dyDescent="0.2">
      <c r="A25" s="67" t="s">
        <v>254</v>
      </c>
      <c r="B25" s="298"/>
      <c r="C25" s="297"/>
      <c r="D25" s="299"/>
      <c r="E25" s="297"/>
      <c r="F25" s="316">
        <f t="shared" si="2"/>
        <v>0</v>
      </c>
      <c r="G25" s="317">
        <f t="shared" si="3"/>
        <v>0</v>
      </c>
    </row>
    <row r="26" spans="1:7" x14ac:dyDescent="0.2">
      <c r="A26" s="67" t="s">
        <v>255</v>
      </c>
      <c r="B26" s="298"/>
      <c r="C26" s="297"/>
      <c r="D26" s="299"/>
      <c r="E26" s="300"/>
      <c r="F26" s="316">
        <f t="shared" si="2"/>
        <v>0</v>
      </c>
      <c r="G26" s="317">
        <f t="shared" si="3"/>
        <v>0</v>
      </c>
    </row>
    <row r="27" spans="1:7" x14ac:dyDescent="0.2">
      <c r="A27" s="67" t="s">
        <v>256</v>
      </c>
      <c r="B27" s="298"/>
      <c r="C27" s="297"/>
      <c r="D27" s="299"/>
      <c r="E27" s="300"/>
      <c r="F27" s="316">
        <f t="shared" si="2"/>
        <v>0</v>
      </c>
      <c r="G27" s="317">
        <f t="shared" si="3"/>
        <v>0</v>
      </c>
    </row>
    <row r="28" spans="1:7" x14ac:dyDescent="0.2">
      <c r="A28" s="67" t="s">
        <v>243</v>
      </c>
      <c r="B28" s="298"/>
      <c r="C28" s="297"/>
      <c r="D28" s="299"/>
      <c r="E28" s="300"/>
      <c r="F28" s="316">
        <f t="shared" ref="F28" si="4">E28*D28</f>
        <v>0</v>
      </c>
      <c r="G28" s="317">
        <f t="shared" ref="G28" si="5">F28*C28</f>
        <v>0</v>
      </c>
    </row>
    <row r="29" spans="1:7" x14ac:dyDescent="0.2">
      <c r="A29" s="67" t="s">
        <v>257</v>
      </c>
      <c r="B29" s="298"/>
      <c r="C29" s="297"/>
      <c r="D29" s="299"/>
      <c r="E29" s="300"/>
      <c r="F29" s="316">
        <f t="shared" ref="F29:F31" si="6">E29*D29</f>
        <v>0</v>
      </c>
      <c r="G29" s="317">
        <f t="shared" ref="G29:G31" si="7">F29*C29</f>
        <v>0</v>
      </c>
    </row>
    <row r="30" spans="1:7" x14ac:dyDescent="0.2">
      <c r="A30" s="274"/>
      <c r="B30" s="298"/>
      <c r="C30" s="297"/>
      <c r="D30" s="299"/>
      <c r="E30" s="300"/>
      <c r="F30" s="316">
        <f t="shared" si="6"/>
        <v>0</v>
      </c>
      <c r="G30" s="317">
        <f t="shared" si="7"/>
        <v>0</v>
      </c>
    </row>
    <row r="31" spans="1:7" x14ac:dyDescent="0.2">
      <c r="A31" s="274"/>
      <c r="B31" s="298"/>
      <c r="C31" s="297"/>
      <c r="D31" s="299"/>
      <c r="E31" s="300"/>
      <c r="F31" s="316">
        <f t="shared" si="6"/>
        <v>0</v>
      </c>
      <c r="G31" s="317">
        <f t="shared" si="7"/>
        <v>0</v>
      </c>
    </row>
    <row r="32" spans="1:7" x14ac:dyDescent="0.2">
      <c r="A32" s="274"/>
      <c r="B32" s="298"/>
      <c r="C32" s="297"/>
      <c r="D32" s="299"/>
      <c r="E32" s="300"/>
      <c r="F32" s="316">
        <f t="shared" si="0"/>
        <v>0</v>
      </c>
      <c r="G32" s="317">
        <f t="shared" si="1"/>
        <v>0</v>
      </c>
    </row>
    <row r="33" spans="1:7" x14ac:dyDescent="0.2">
      <c r="A33" s="306"/>
      <c r="B33" s="306"/>
      <c r="C33" s="306"/>
      <c r="D33" s="306"/>
      <c r="E33" s="306"/>
      <c r="F33" s="306"/>
      <c r="G33" s="318">
        <f>SUM(G3:G32)</f>
        <v>0</v>
      </c>
    </row>
    <row r="34" spans="1:7" x14ac:dyDescent="0.2">
      <c r="A34" s="310" t="s">
        <v>229</v>
      </c>
      <c r="B34" s="319"/>
      <c r="C34" s="320"/>
      <c r="D34" s="320"/>
      <c r="E34" s="320"/>
      <c r="F34" s="320"/>
      <c r="G34" s="320"/>
    </row>
    <row r="35" spans="1:7" x14ac:dyDescent="0.2">
      <c r="A35" s="311" t="s">
        <v>236</v>
      </c>
      <c r="B35" s="321"/>
      <c r="C35" s="320"/>
      <c r="D35" s="320"/>
      <c r="E35" s="320"/>
      <c r="F35" s="320"/>
      <c r="G35" s="320"/>
    </row>
    <row r="36" spans="1:7" x14ac:dyDescent="0.2">
      <c r="A36" s="313" t="s">
        <v>258</v>
      </c>
      <c r="B36" s="322"/>
      <c r="C36" s="320"/>
      <c r="D36" s="320"/>
      <c r="E36" s="320"/>
      <c r="F36" s="320"/>
      <c r="G36" s="320"/>
    </row>
    <row r="37" spans="1:7" x14ac:dyDescent="0.2">
      <c r="A37" s="323"/>
      <c r="B37" s="322"/>
      <c r="C37" s="320"/>
      <c r="D37" s="320"/>
      <c r="E37" s="320"/>
      <c r="F37" s="320"/>
      <c r="G37" s="320"/>
    </row>
    <row r="38" spans="1:7" x14ac:dyDescent="0.2">
      <c r="A38" s="41"/>
      <c r="B38" s="39"/>
    </row>
    <row r="39" spans="1:7" x14ac:dyDescent="0.2">
      <c r="A39" s="28"/>
      <c r="B39" s="7"/>
    </row>
    <row r="40" spans="1:7" x14ac:dyDescent="0.2">
      <c r="A40" s="1"/>
      <c r="B40" s="10"/>
    </row>
    <row r="41" spans="1:7" x14ac:dyDescent="0.2">
      <c r="A41" s="41"/>
      <c r="B41" s="39"/>
    </row>
    <row r="42" spans="1:7" x14ac:dyDescent="0.2">
      <c r="A42" s="41"/>
      <c r="B42" s="39"/>
    </row>
    <row r="43" spans="1:7" x14ac:dyDescent="0.2">
      <c r="A43" s="41"/>
      <c r="B43" s="39"/>
    </row>
    <row r="44" spans="1:7" x14ac:dyDescent="0.2">
      <c r="A44" s="28"/>
      <c r="B44" s="7"/>
    </row>
    <row r="45" spans="1:7" x14ac:dyDescent="0.2">
      <c r="A45" s="1"/>
      <c r="B45" s="10"/>
    </row>
    <row r="46" spans="1:7" x14ac:dyDescent="0.2">
      <c r="A46" s="41"/>
      <c r="B46" s="39"/>
    </row>
    <row r="47" spans="1:7" x14ac:dyDescent="0.2">
      <c r="A47" s="41"/>
      <c r="B47" s="39"/>
    </row>
    <row r="48" spans="1:7" x14ac:dyDescent="0.2">
      <c r="A48" s="41"/>
      <c r="B48" s="39"/>
    </row>
    <row r="49" spans="1:3" x14ac:dyDescent="0.2">
      <c r="A49" s="28"/>
      <c r="B49" s="7"/>
    </row>
    <row r="50" spans="1:3" x14ac:dyDescent="0.2">
      <c r="A50" s="1"/>
      <c r="B50" s="10"/>
    </row>
    <row r="51" spans="1:3" x14ac:dyDescent="0.2">
      <c r="A51" s="64"/>
      <c r="B51" s="39"/>
      <c r="C51" s="42"/>
    </row>
    <row r="52" spans="1:3" x14ac:dyDescent="0.2">
      <c r="A52" s="64"/>
      <c r="B52" s="39"/>
      <c r="C52" s="42"/>
    </row>
    <row r="53" spans="1:3" x14ac:dyDescent="0.2">
      <c r="A53" s="64"/>
      <c r="B53" s="39"/>
      <c r="C53" s="42"/>
    </row>
    <row r="54" spans="1:3" x14ac:dyDescent="0.2">
      <c r="A54" s="65"/>
      <c r="B54" s="7"/>
    </row>
    <row r="55" spans="1:3" x14ac:dyDescent="0.2">
      <c r="A55" s="283"/>
      <c r="B55" s="66"/>
    </row>
    <row r="56" spans="1:3" x14ac:dyDescent="0.2">
      <c r="A56" s="64"/>
      <c r="B56" s="39"/>
    </row>
    <row r="57" spans="1:3" x14ac:dyDescent="0.2">
      <c r="A57" s="64"/>
      <c r="B57" s="39"/>
    </row>
    <row r="58" spans="1:3" x14ac:dyDescent="0.2">
      <c r="A58" s="64"/>
      <c r="B58" s="39"/>
    </row>
    <row r="59" spans="1:3" x14ac:dyDescent="0.2">
      <c r="B59" s="7"/>
    </row>
    <row r="60" spans="1:3" x14ac:dyDescent="0.2">
      <c r="A60" s="1"/>
      <c r="B60" s="7"/>
    </row>
  </sheetData>
  <sheetProtection password="D36F" sheet="1" objects="1" scenarios="1"/>
  <mergeCells count="1">
    <mergeCell ref="A1:G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C28" sqref="C28"/>
    </sheetView>
  </sheetViews>
  <sheetFormatPr defaultColWidth="8.85546875" defaultRowHeight="12.75" x14ac:dyDescent="0.2"/>
  <cols>
    <col min="1" max="1" width="31.7109375" style="4" customWidth="1"/>
    <col min="2" max="2" width="18.85546875" style="4" bestFit="1" customWidth="1"/>
    <col min="3" max="3" width="15.7109375" style="4" customWidth="1"/>
    <col min="4" max="4" width="9.42578125" style="4" bestFit="1" customWidth="1"/>
    <col min="5" max="5" width="9.7109375" style="4" bestFit="1" customWidth="1"/>
    <col min="6" max="6" width="12" style="4" customWidth="1"/>
    <col min="7" max="7" width="11.7109375" style="4" bestFit="1" customWidth="1"/>
    <col min="8" max="8" width="8.42578125" style="4" customWidth="1"/>
    <col min="9" max="10" width="15.7109375" style="4" customWidth="1"/>
    <col min="11" max="16384" width="8.85546875" style="4"/>
  </cols>
  <sheetData>
    <row r="1" spans="1:10" x14ac:dyDescent="0.2">
      <c r="A1" s="411" t="s">
        <v>232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0" ht="75" customHeight="1" x14ac:dyDescent="0.2">
      <c r="A2" s="68" t="s">
        <v>173</v>
      </c>
      <c r="B2" s="68" t="s">
        <v>160</v>
      </c>
      <c r="C2" s="68" t="s">
        <v>174</v>
      </c>
      <c r="D2" s="68" t="s">
        <v>175</v>
      </c>
      <c r="E2" s="68" t="s">
        <v>176</v>
      </c>
      <c r="F2" s="68" t="s">
        <v>177</v>
      </c>
      <c r="G2" s="68" t="s">
        <v>178</v>
      </c>
      <c r="H2" s="68" t="s">
        <v>179</v>
      </c>
      <c r="I2" s="69" t="s">
        <v>180</v>
      </c>
      <c r="J2" s="70" t="s">
        <v>181</v>
      </c>
    </row>
    <row r="3" spans="1:10" x14ac:dyDescent="0.2">
      <c r="A3" s="71" t="s">
        <v>245</v>
      </c>
      <c r="B3" s="301"/>
      <c r="C3" s="302"/>
      <c r="D3" s="303"/>
      <c r="E3" s="304"/>
      <c r="F3" s="287">
        <f t="shared" ref="F3" si="0">(C3*D3)*E3</f>
        <v>0</v>
      </c>
      <c r="G3" s="303"/>
      <c r="H3" s="304"/>
      <c r="I3" s="288" t="e">
        <f>(((C3*D3)*E3)/G3)+(((C3*D3)*E3)*H3)</f>
        <v>#DIV/0!</v>
      </c>
      <c r="J3" s="305"/>
    </row>
    <row r="4" spans="1:10" x14ac:dyDescent="0.2">
      <c r="A4" s="71" t="s">
        <v>182</v>
      </c>
      <c r="B4" s="301"/>
      <c r="C4" s="302"/>
      <c r="D4" s="303"/>
      <c r="E4" s="304"/>
      <c r="F4" s="287">
        <f t="shared" ref="F4:F14" si="1">(C4*D4)*E4</f>
        <v>0</v>
      </c>
      <c r="G4" s="303"/>
      <c r="H4" s="304"/>
      <c r="I4" s="288" t="e">
        <f t="shared" ref="I4:I5" si="2">(((C4*D4)*E4)/G4)+(((C4*D4)*E4)*H4)</f>
        <v>#DIV/0!</v>
      </c>
      <c r="J4" s="305"/>
    </row>
    <row r="5" spans="1:10" x14ac:dyDescent="0.2">
      <c r="A5" s="71" t="s">
        <v>183</v>
      </c>
      <c r="B5" s="301"/>
      <c r="C5" s="302"/>
      <c r="D5" s="303"/>
      <c r="E5" s="304"/>
      <c r="F5" s="287">
        <f t="shared" si="1"/>
        <v>0</v>
      </c>
      <c r="G5" s="303"/>
      <c r="H5" s="304"/>
      <c r="I5" s="288" t="e">
        <f t="shared" si="2"/>
        <v>#DIV/0!</v>
      </c>
      <c r="J5" s="305"/>
    </row>
    <row r="6" spans="1:10" x14ac:dyDescent="0.2">
      <c r="A6" s="71" t="s">
        <v>184</v>
      </c>
      <c r="B6" s="301"/>
      <c r="C6" s="302"/>
      <c r="D6" s="303"/>
      <c r="E6" s="304"/>
      <c r="F6" s="287">
        <f t="shared" si="1"/>
        <v>0</v>
      </c>
      <c r="G6" s="303"/>
      <c r="H6" s="304"/>
      <c r="I6" s="288" t="e">
        <f>(((C6*D6)*E6)/G6)+(((C6*D6)*E6)*H6)</f>
        <v>#DIV/0!</v>
      </c>
      <c r="J6" s="305"/>
    </row>
    <row r="7" spans="1:10" x14ac:dyDescent="0.2">
      <c r="A7" s="71" t="s">
        <v>185</v>
      </c>
      <c r="B7" s="301"/>
      <c r="C7" s="302"/>
      <c r="D7" s="303"/>
      <c r="E7" s="304"/>
      <c r="F7" s="287">
        <f t="shared" si="1"/>
        <v>0</v>
      </c>
      <c r="G7" s="303"/>
      <c r="H7" s="304"/>
      <c r="I7" s="288" t="e">
        <f>(((C7*D7)*E7)/G7)+(((C7*D7)*E7)*H7)</f>
        <v>#DIV/0!</v>
      </c>
      <c r="J7" s="305"/>
    </row>
    <row r="8" spans="1:10" x14ac:dyDescent="0.2">
      <c r="A8" s="71" t="s">
        <v>186</v>
      </c>
      <c r="B8" s="301"/>
      <c r="C8" s="302"/>
      <c r="D8" s="303"/>
      <c r="E8" s="304"/>
      <c r="F8" s="287">
        <f t="shared" si="1"/>
        <v>0</v>
      </c>
      <c r="G8" s="303"/>
      <c r="H8" s="304"/>
      <c r="I8" s="288" t="e">
        <f t="shared" ref="I8:I33" si="3">(((C8*D8)*E8)/G8)+(((C8*D8)*E8)*H8)</f>
        <v>#DIV/0!</v>
      </c>
      <c r="J8" s="305"/>
    </row>
    <row r="9" spans="1:10" x14ac:dyDescent="0.2">
      <c r="A9" s="71" t="s">
        <v>187</v>
      </c>
      <c r="B9" s="301"/>
      <c r="C9" s="302"/>
      <c r="D9" s="303"/>
      <c r="E9" s="304"/>
      <c r="F9" s="287">
        <f t="shared" si="1"/>
        <v>0</v>
      </c>
      <c r="G9" s="303"/>
      <c r="H9" s="304"/>
      <c r="I9" s="288" t="e">
        <f t="shared" si="3"/>
        <v>#DIV/0!</v>
      </c>
      <c r="J9" s="305"/>
    </row>
    <row r="10" spans="1:10" x14ac:dyDescent="0.2">
      <c r="A10" s="71" t="s">
        <v>188</v>
      </c>
      <c r="B10" s="301"/>
      <c r="C10" s="302"/>
      <c r="D10" s="303"/>
      <c r="E10" s="304"/>
      <c r="F10" s="287">
        <f t="shared" si="1"/>
        <v>0</v>
      </c>
      <c r="G10" s="303"/>
      <c r="H10" s="304"/>
      <c r="I10" s="288" t="e">
        <f t="shared" si="3"/>
        <v>#DIV/0!</v>
      </c>
      <c r="J10" s="305"/>
    </row>
    <row r="11" spans="1:10" x14ac:dyDescent="0.2">
      <c r="A11" s="71" t="s">
        <v>189</v>
      </c>
      <c r="B11" s="301"/>
      <c r="C11" s="302"/>
      <c r="D11" s="303"/>
      <c r="E11" s="304"/>
      <c r="F11" s="287">
        <f t="shared" si="1"/>
        <v>0</v>
      </c>
      <c r="G11" s="303"/>
      <c r="H11" s="304"/>
      <c r="I11" s="288" t="e">
        <f t="shared" si="3"/>
        <v>#DIV/0!</v>
      </c>
      <c r="J11" s="305"/>
    </row>
    <row r="12" spans="1:10" x14ac:dyDescent="0.2">
      <c r="A12" s="71" t="s">
        <v>260</v>
      </c>
      <c r="B12" s="301"/>
      <c r="C12" s="302"/>
      <c r="D12" s="303"/>
      <c r="E12" s="304"/>
      <c r="F12" s="287">
        <f t="shared" si="1"/>
        <v>0</v>
      </c>
      <c r="G12" s="303"/>
      <c r="H12" s="304"/>
      <c r="I12" s="288" t="e">
        <f t="shared" si="3"/>
        <v>#DIV/0!</v>
      </c>
      <c r="J12" s="305"/>
    </row>
    <row r="13" spans="1:10" x14ac:dyDescent="0.2">
      <c r="A13" s="71" t="s">
        <v>190</v>
      </c>
      <c r="B13" s="301"/>
      <c r="C13" s="302"/>
      <c r="D13" s="303"/>
      <c r="E13" s="304"/>
      <c r="F13" s="287">
        <f t="shared" si="1"/>
        <v>0</v>
      </c>
      <c r="G13" s="303"/>
      <c r="H13" s="304"/>
      <c r="I13" s="288" t="e">
        <f t="shared" si="3"/>
        <v>#DIV/0!</v>
      </c>
      <c r="J13" s="305"/>
    </row>
    <row r="14" spans="1:10" x14ac:dyDescent="0.2">
      <c r="A14" s="71" t="s">
        <v>246</v>
      </c>
      <c r="B14" s="301"/>
      <c r="C14" s="302"/>
      <c r="D14" s="303"/>
      <c r="E14" s="304"/>
      <c r="F14" s="287">
        <f t="shared" si="1"/>
        <v>0</v>
      </c>
      <c r="G14" s="303"/>
      <c r="H14" s="304"/>
      <c r="I14" s="288" t="e">
        <f t="shared" si="3"/>
        <v>#DIV/0!</v>
      </c>
      <c r="J14" s="305"/>
    </row>
    <row r="15" spans="1:10" x14ac:dyDescent="0.2">
      <c r="A15" s="71" t="s">
        <v>191</v>
      </c>
      <c r="B15" s="301"/>
      <c r="C15" s="302"/>
      <c r="D15" s="303"/>
      <c r="E15" s="304"/>
      <c r="F15" s="287">
        <f t="shared" ref="F15:F20" si="4">(C15*D15)*E15</f>
        <v>0</v>
      </c>
      <c r="G15" s="303"/>
      <c r="H15" s="304"/>
      <c r="I15" s="288" t="e">
        <f t="shared" si="3"/>
        <v>#DIV/0!</v>
      </c>
      <c r="J15" s="305"/>
    </row>
    <row r="16" spans="1:10" x14ac:dyDescent="0.2">
      <c r="A16" s="71" t="s">
        <v>192</v>
      </c>
      <c r="B16" s="301"/>
      <c r="C16" s="302"/>
      <c r="D16" s="303"/>
      <c r="E16" s="304"/>
      <c r="F16" s="287">
        <f t="shared" si="4"/>
        <v>0</v>
      </c>
      <c r="G16" s="303"/>
      <c r="H16" s="304"/>
      <c r="I16" s="288" t="e">
        <f t="shared" si="3"/>
        <v>#DIV/0!</v>
      </c>
      <c r="J16" s="305"/>
    </row>
    <row r="17" spans="1:10" x14ac:dyDescent="0.2">
      <c r="A17" s="71" t="s">
        <v>193</v>
      </c>
      <c r="B17" s="301"/>
      <c r="C17" s="302"/>
      <c r="D17" s="303"/>
      <c r="E17" s="304"/>
      <c r="F17" s="287">
        <f t="shared" si="4"/>
        <v>0</v>
      </c>
      <c r="G17" s="303"/>
      <c r="H17" s="304"/>
      <c r="I17" s="288" t="e">
        <f t="shared" si="3"/>
        <v>#DIV/0!</v>
      </c>
      <c r="J17" s="305"/>
    </row>
    <row r="18" spans="1:10" x14ac:dyDescent="0.2">
      <c r="A18" s="71" t="s">
        <v>194</v>
      </c>
      <c r="B18" s="301"/>
      <c r="C18" s="302"/>
      <c r="D18" s="303"/>
      <c r="E18" s="304"/>
      <c r="F18" s="287">
        <f t="shared" si="4"/>
        <v>0</v>
      </c>
      <c r="G18" s="303"/>
      <c r="H18" s="304"/>
      <c r="I18" s="288" t="e">
        <f t="shared" si="3"/>
        <v>#DIV/0!</v>
      </c>
      <c r="J18" s="305"/>
    </row>
    <row r="19" spans="1:10" x14ac:dyDescent="0.2">
      <c r="A19" s="71" t="s">
        <v>195</v>
      </c>
      <c r="B19" s="301"/>
      <c r="C19" s="302"/>
      <c r="D19" s="303"/>
      <c r="E19" s="304"/>
      <c r="F19" s="287">
        <f t="shared" si="4"/>
        <v>0</v>
      </c>
      <c r="G19" s="303"/>
      <c r="H19" s="304"/>
      <c r="I19" s="288" t="e">
        <f t="shared" si="3"/>
        <v>#DIV/0!</v>
      </c>
      <c r="J19" s="305"/>
    </row>
    <row r="20" spans="1:10" x14ac:dyDescent="0.2">
      <c r="A20" s="71" t="s">
        <v>206</v>
      </c>
      <c r="B20" s="301"/>
      <c r="C20" s="302"/>
      <c r="D20" s="303"/>
      <c r="E20" s="304"/>
      <c r="F20" s="287">
        <f t="shared" si="4"/>
        <v>0</v>
      </c>
      <c r="G20" s="303"/>
      <c r="H20" s="304"/>
      <c r="I20" s="288" t="e">
        <f t="shared" si="3"/>
        <v>#DIV/0!</v>
      </c>
      <c r="J20" s="305"/>
    </row>
    <row r="21" spans="1:10" x14ac:dyDescent="0.2">
      <c r="A21" s="71" t="s">
        <v>203</v>
      </c>
      <c r="B21" s="301"/>
      <c r="C21" s="302"/>
      <c r="D21" s="303"/>
      <c r="E21" s="304"/>
      <c r="F21" s="287">
        <f t="shared" ref="F21:F23" si="5">(C21*D21)*E21</f>
        <v>0</v>
      </c>
      <c r="G21" s="303"/>
      <c r="H21" s="304"/>
      <c r="I21" s="288" t="e">
        <f t="shared" si="3"/>
        <v>#DIV/0!</v>
      </c>
      <c r="J21" s="305"/>
    </row>
    <row r="22" spans="1:10" x14ac:dyDescent="0.2">
      <c r="A22" s="71" t="s">
        <v>204</v>
      </c>
      <c r="B22" s="301"/>
      <c r="C22" s="302"/>
      <c r="D22" s="303"/>
      <c r="E22" s="304"/>
      <c r="F22" s="287">
        <f t="shared" si="5"/>
        <v>0</v>
      </c>
      <c r="G22" s="303"/>
      <c r="H22" s="304"/>
      <c r="I22" s="288" t="e">
        <f t="shared" si="3"/>
        <v>#DIV/0!</v>
      </c>
      <c r="J22" s="305"/>
    </row>
    <row r="23" spans="1:10" x14ac:dyDescent="0.2">
      <c r="A23" s="71" t="s">
        <v>261</v>
      </c>
      <c r="B23" s="301"/>
      <c r="C23" s="302"/>
      <c r="D23" s="303"/>
      <c r="E23" s="304"/>
      <c r="F23" s="287">
        <f t="shared" si="5"/>
        <v>0</v>
      </c>
      <c r="G23" s="303"/>
      <c r="H23" s="304"/>
      <c r="I23" s="288" t="e">
        <f t="shared" si="3"/>
        <v>#DIV/0!</v>
      </c>
      <c r="J23" s="305"/>
    </row>
    <row r="24" spans="1:10" x14ac:dyDescent="0.2">
      <c r="A24" s="71" t="s">
        <v>262</v>
      </c>
      <c r="B24" s="301"/>
      <c r="C24" s="302"/>
      <c r="D24" s="303"/>
      <c r="E24" s="304"/>
      <c r="F24" s="287">
        <f t="shared" ref="F24" si="6">(C24*D24)*E24</f>
        <v>0</v>
      </c>
      <c r="G24" s="303"/>
      <c r="H24" s="304"/>
      <c r="I24" s="288" t="e">
        <f t="shared" si="3"/>
        <v>#DIV/0!</v>
      </c>
      <c r="J24" s="305"/>
    </row>
    <row r="25" spans="1:10" x14ac:dyDescent="0.2">
      <c r="A25" s="71" t="s">
        <v>196</v>
      </c>
      <c r="B25" s="301"/>
      <c r="C25" s="302"/>
      <c r="D25" s="303"/>
      <c r="E25" s="304"/>
      <c r="F25" s="287">
        <f>(C25*D25)*E25</f>
        <v>0</v>
      </c>
      <c r="G25" s="303"/>
      <c r="H25" s="304"/>
      <c r="I25" s="288" t="e">
        <f t="shared" si="3"/>
        <v>#DIV/0!</v>
      </c>
      <c r="J25" s="305"/>
    </row>
    <row r="26" spans="1:10" x14ac:dyDescent="0.2">
      <c r="A26" s="71" t="s">
        <v>263</v>
      </c>
      <c r="B26" s="301"/>
      <c r="C26" s="302"/>
      <c r="D26" s="303"/>
      <c r="E26" s="304"/>
      <c r="F26" s="287">
        <f t="shared" ref="F26" si="7">(C26*D26)*E26</f>
        <v>0</v>
      </c>
      <c r="G26" s="303"/>
      <c r="H26" s="304"/>
      <c r="I26" s="288" t="e">
        <f t="shared" si="3"/>
        <v>#DIV/0!</v>
      </c>
      <c r="J26" s="305"/>
    </row>
    <row r="27" spans="1:10" x14ac:dyDescent="0.2">
      <c r="A27" s="71" t="s">
        <v>247</v>
      </c>
      <c r="B27" s="301"/>
      <c r="C27" s="302"/>
      <c r="D27" s="303"/>
      <c r="E27" s="304"/>
      <c r="F27" s="287">
        <f t="shared" ref="F27:F28" si="8">(C27*D27)*E27</f>
        <v>0</v>
      </c>
      <c r="G27" s="303"/>
      <c r="H27" s="304"/>
      <c r="I27" s="288" t="e">
        <f t="shared" si="3"/>
        <v>#DIV/0!</v>
      </c>
      <c r="J27" s="305"/>
    </row>
    <row r="28" spans="1:10" x14ac:dyDescent="0.2">
      <c r="A28" s="71" t="s">
        <v>265</v>
      </c>
      <c r="B28" s="301"/>
      <c r="C28" s="302"/>
      <c r="D28" s="303"/>
      <c r="E28" s="304"/>
      <c r="F28" s="287">
        <f t="shared" si="8"/>
        <v>0</v>
      </c>
      <c r="G28" s="303"/>
      <c r="H28" s="304"/>
      <c r="I28" s="288" t="e">
        <f t="shared" si="3"/>
        <v>#DIV/0!</v>
      </c>
      <c r="J28" s="305"/>
    </row>
    <row r="29" spans="1:10" x14ac:dyDescent="0.2">
      <c r="A29" s="71" t="s">
        <v>248</v>
      </c>
      <c r="B29" s="301"/>
      <c r="C29" s="302"/>
      <c r="D29" s="303"/>
      <c r="E29" s="304"/>
      <c r="F29" s="287">
        <f t="shared" ref="F29:F33" si="9">(C29*D29)*E29</f>
        <v>0</v>
      </c>
      <c r="G29" s="303"/>
      <c r="H29" s="304"/>
      <c r="I29" s="288" t="e">
        <f t="shared" si="3"/>
        <v>#DIV/0!</v>
      </c>
      <c r="J29" s="305"/>
    </row>
    <row r="30" spans="1:10" x14ac:dyDescent="0.2">
      <c r="A30" s="278" t="s">
        <v>264</v>
      </c>
      <c r="B30" s="301"/>
      <c r="C30" s="302"/>
      <c r="D30" s="303"/>
      <c r="E30" s="304"/>
      <c r="F30" s="287">
        <f t="shared" si="9"/>
        <v>0</v>
      </c>
      <c r="G30" s="303"/>
      <c r="H30" s="304"/>
      <c r="I30" s="288" t="e">
        <f t="shared" si="3"/>
        <v>#DIV/0!</v>
      </c>
      <c r="J30" s="305"/>
    </row>
    <row r="31" spans="1:10" x14ac:dyDescent="0.2">
      <c r="A31" s="275"/>
      <c r="B31" s="301"/>
      <c r="C31" s="302"/>
      <c r="D31" s="303"/>
      <c r="E31" s="304"/>
      <c r="F31" s="287">
        <f t="shared" ref="F31" si="10">(C31*D31)*E31</f>
        <v>0</v>
      </c>
      <c r="G31" s="303"/>
      <c r="H31" s="304"/>
      <c r="I31" s="288" t="e">
        <f t="shared" ref="I31" si="11">(((C31*D31)*E31)/G31)+(((C31*D31)*E31)*H31)</f>
        <v>#DIV/0!</v>
      </c>
      <c r="J31" s="305"/>
    </row>
    <row r="32" spans="1:10" x14ac:dyDescent="0.2">
      <c r="A32" s="275"/>
      <c r="B32" s="301"/>
      <c r="C32" s="302"/>
      <c r="D32" s="303"/>
      <c r="E32" s="304"/>
      <c r="F32" s="287">
        <f t="shared" si="9"/>
        <v>0</v>
      </c>
      <c r="G32" s="303"/>
      <c r="H32" s="304"/>
      <c r="I32" s="288" t="e">
        <f t="shared" si="3"/>
        <v>#DIV/0!</v>
      </c>
      <c r="J32" s="305"/>
    </row>
    <row r="33" spans="1:10" x14ac:dyDescent="0.2">
      <c r="A33" s="275"/>
      <c r="B33" s="301"/>
      <c r="C33" s="302"/>
      <c r="D33" s="303"/>
      <c r="E33" s="304"/>
      <c r="F33" s="287">
        <f t="shared" si="9"/>
        <v>0</v>
      </c>
      <c r="G33" s="303"/>
      <c r="H33" s="304"/>
      <c r="I33" s="288" t="e">
        <f t="shared" si="3"/>
        <v>#DIV/0!</v>
      </c>
      <c r="J33" s="305"/>
    </row>
    <row r="34" spans="1:10" x14ac:dyDescent="0.2">
      <c r="A34" s="306"/>
      <c r="B34" s="306"/>
      <c r="C34" s="306"/>
      <c r="D34" s="306"/>
      <c r="E34" s="306"/>
      <c r="F34" s="307">
        <f>SUM(F3:F33)</f>
        <v>0</v>
      </c>
      <c r="G34" s="306"/>
      <c r="H34" s="306"/>
      <c r="I34" s="308" t="e">
        <f>SUM(I3:I33)</f>
        <v>#DIV/0!</v>
      </c>
      <c r="J34" s="309">
        <f>SUM(J3:J33)</f>
        <v>0</v>
      </c>
    </row>
    <row r="35" spans="1:10" x14ac:dyDescent="0.2">
      <c r="A35" s="310" t="s">
        <v>229</v>
      </c>
      <c r="B35" s="306"/>
      <c r="C35" s="306"/>
      <c r="D35" s="306"/>
      <c r="E35" s="306"/>
      <c r="F35" s="306"/>
      <c r="G35" s="306"/>
      <c r="H35" s="306"/>
      <c r="I35" s="412" t="e">
        <f>I34+J34</f>
        <v>#DIV/0!</v>
      </c>
      <c r="J35" s="413"/>
    </row>
    <row r="36" spans="1:10" x14ac:dyDescent="0.2">
      <c r="A36" s="311" t="s">
        <v>236</v>
      </c>
      <c r="B36" s="312" t="s">
        <v>269</v>
      </c>
      <c r="C36" s="306"/>
      <c r="D36" s="306"/>
      <c r="E36" s="306"/>
      <c r="F36" s="306"/>
      <c r="G36" s="306"/>
      <c r="H36" s="306"/>
      <c r="I36" s="306"/>
      <c r="J36" s="306"/>
    </row>
    <row r="37" spans="1:10" x14ac:dyDescent="0.2">
      <c r="A37" s="313" t="s">
        <v>258</v>
      </c>
      <c r="B37" s="306"/>
      <c r="C37" s="306"/>
      <c r="D37" s="306"/>
      <c r="E37" s="306"/>
      <c r="F37" s="306"/>
      <c r="G37" s="306"/>
      <c r="H37" s="306"/>
      <c r="I37" s="306"/>
      <c r="J37" s="306"/>
    </row>
  </sheetData>
  <sheetProtection password="D36F" sheet="1" objects="1" scenarios="1"/>
  <mergeCells count="2">
    <mergeCell ref="A1:J1"/>
    <mergeCell ref="I35:J3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Összesítő</vt:lpstr>
      <vt:lpstr>Adattábla</vt:lpstr>
      <vt:lpstr>Személyi</vt:lpstr>
      <vt:lpstr>Anyag</vt:lpstr>
      <vt:lpstr>Eszköz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Janos</dc:creator>
  <cp:lastModifiedBy>Faragó Csaba</cp:lastModifiedBy>
  <cp:lastPrinted>2015-07-27T07:40:08Z</cp:lastPrinted>
  <dcterms:created xsi:type="dcterms:W3CDTF">2013-02-27T11:01:06Z</dcterms:created>
  <dcterms:modified xsi:type="dcterms:W3CDTF">2015-08-07T09:24:28Z</dcterms:modified>
</cp:coreProperties>
</file>